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codeName="{AE6600E7-7A62-396C-DE95-9942FA9DD81E}"/>
  <workbookPr codeName="Questa_cartella_di_lavoro" defaultThemeVersion="166925"/>
  <mc:AlternateContent xmlns:mc="http://schemas.openxmlformats.org/markup-compatibility/2006">
    <mc:Choice Requires="x15">
      <x15ac:absPath xmlns:x15ac="http://schemas.microsoft.com/office/spreadsheetml/2010/11/ac" url="C:\Users\adifabio\OneDrive - Invitalia\Desktop\NEXT APPENNINO\B1.3C\"/>
    </mc:Choice>
  </mc:AlternateContent>
  <xr:revisionPtr revIDLastSave="0" documentId="8_{E46E2DBC-7E57-41BC-9C23-7FBCC14DF625}" xr6:coauthVersionLast="47" xr6:coauthVersionMax="47" xr10:uidLastSave="{00000000-0000-0000-0000-000000000000}"/>
  <workbookProtection workbookAlgorithmName="SHA-512" workbookHashValue="1pcYVXLpHwCRym+ZB5R6R/09ZNoM2Twmnxxssn7uhi1lbC95HcaZuoVkij5afUvwVqIRJUSvq9BZEMSUuKYOqw==" workbookSaltValue="32VeqoQPeYlYG3b7rsjAEg==" workbookSpinCount="100000" lockStructure="1"/>
  <bookViews>
    <workbookView xWindow="-110" yWindow="-110" windowWidth="19420" windowHeight="10420" tabRatio="844" firstSheet="4" activeTab="4" xr2:uid="{E5EEA493-78A4-4690-A0EF-E33B02615A19}"/>
  </bookViews>
  <sheets>
    <sheet name="Dati riepilogativi" sheetId="3" state="hidden" r:id="rId1"/>
    <sheet name="Fonti-Impieghi" sheetId="4" state="hidden" r:id="rId2"/>
    <sheet name="SP-CE-RF" sheetId="1" state="hidden" r:id="rId3"/>
    <sheet name="Gestione nomi" sheetId="23" state="hidden" r:id="rId4"/>
    <sheet name="Calcolo contributo CAPO II" sheetId="13" r:id="rId5"/>
    <sheet name="Dettaglio Investimento" sheetId="55" r:id="rId6"/>
    <sheet name="FONTI - IMPIEGHI" sheetId="56" r:id="rId7"/>
    <sheet name="STORICO - PROSPETTICO" sheetId="57" r:id="rId8"/>
    <sheet name="Comuni_107_3_C" sheetId="14" state="hidden" r:id="rId9"/>
  </sheets>
  <externalReferences>
    <externalReference r:id="rId10"/>
  </externalReferences>
  <definedNames>
    <definedName name="_xlnm._FilterDatabase" localSheetId="8" hidden="1">Comuni_107_3_C!$BT$1:$BY$185</definedName>
    <definedName name="Abruzzo">Comuni_107_3_C!$CE$2:$CE$5</definedName>
    <definedName name="Ammessosal1">OFFSET(#REF!,1,0,COUNTA(#REF!)-2,1)</definedName>
    <definedName name="Ammessosal2">OFFSET(#REF!,1,0,COUNTA(#REF!)-2,1)</definedName>
    <definedName name="Ammessosal3">OFFSET(#REF!,1,0,COUNTA(#REF!)-2,1)</definedName>
    <definedName name="Ammessosal4">OFFSET(#REF!,1,0,COUNTA(#REF!)-2,1)</definedName>
    <definedName name="Ammessosalsaldo">OFFSET(#REF!,1,0,COUNTA(#REF!)-2,1)</definedName>
    <definedName name="Ammessosalunico">OFFSET(#REF!,1,0,COUNTA(#REF!)-1,1)</definedName>
    <definedName name="Ancona">Comuni_107_3_C!$CO$2:$CO$4</definedName>
    <definedName name="Arezzo">Comuni_107_3_C!$AU$2:$AU$7</definedName>
    <definedName name="Ascoli_Piceno">Comuni_107_3_C!$CQ$2:$CQ$24</definedName>
    <definedName name="Belluno">Comuni_107_3_C!$AB$3:$AB$28</definedName>
    <definedName name="Biella">Comuni_107_3_C!$M$3:$M$32</definedName>
    <definedName name="CAPOII_Att">'Gestione nomi'!$A$1:$A$6</definedName>
    <definedName name="CAPOIII">'Gestione nomi'!$B$1:$B$5</definedName>
    <definedName name="CapoIII_ATT">'Gestione nomi'!$B$1:$B$4</definedName>
    <definedName name="Categoriesal1">OFFSET(#REF!,1,0,COUNTA(#REF!)-1,1)</definedName>
    <definedName name="Categoriesal2">OFFSET(#REF!,1,0,COUNTA(#REF!)-1,1)</definedName>
    <definedName name="Categoriesal3">OFFSET(#REF!,1,0,COUNTA(#REF!)-1,1)</definedName>
    <definedName name="Categoriesal4">OFFSET(#REF!,1,0,COUNTA(#REF!)-1,1)</definedName>
    <definedName name="Categoriesalsaldo">OFFSET(#REF!,1,0,COUNTA(#REF!)-1,1)</definedName>
    <definedName name="Categoriesalunico">OFFSET(#REF!,1,0,COUNTA(#REF!)-1,1)</definedName>
    <definedName name="Chieti">Comuni_107_3_C!$BP$3:$BP$32</definedName>
    <definedName name="Circolante">[1]ECO_FIN!$C$39</definedName>
    <definedName name="Como">Comuni_107_3_C!$S$3:$S$24</definedName>
    <definedName name="Comuni">OFFSET(Comuni_107_3_C!$BT$1,1,0,COUNTA(Comuni_107_3_C!$BT:$BT)-1)</definedName>
    <definedName name="Coperture">SUM([1]ECO_FIN!$Q$48:$Q$49)</definedName>
    <definedName name="Cremona">Comuni_107_3_C!$V$3:$V$14</definedName>
    <definedName name="Emilia_Romagna">Comuni_107_3_C!$AL$3:$AL$5</definedName>
    <definedName name="Fabbisogno_complessivo">SUM([1]ECO_FIN!$Q$44:$Q$47)</definedName>
    <definedName name="Fdo_Perd_70">[1]ECO_FIN!$E$46</definedName>
    <definedName name="Fermo">Comuni_107_3_C!$CR$2:$CR$19</definedName>
    <definedName name="Ferrara">Comuni_107_3_C!$AN$3:$AN$19</definedName>
    <definedName name="Fonti_Mutuo">#REF!</definedName>
    <definedName name="Forma_societaria">'Gestione nomi'!$E$1:$E$19</definedName>
    <definedName name="FORNITOREdaquietanzaredeIIIISAL">OFFSET(#REF!,1,0,COUNTA(#REF!)-1,1)</definedName>
    <definedName name="FORNITOREdaquietanzaredeIIISAL">OFFSET(#REF!,1,0,COUNTA(#REF!)-1,1)</definedName>
    <definedName name="FORNITOREdaquietanzaredeIISAL" xml:space="preserve"> OFFSET(#REF!,1,0,COUNTA(#REF!)-1,1)</definedName>
    <definedName name="FORNITOREdaquietanzaredeIIVSAL">OFFSET(#REF!,1,0,COUNTA(#REF!)-1,1)</definedName>
    <definedName name="FORNITOREIIISAL">OFFSET(#REF!,1,0,COUNTA(#REF!)-1,1)</definedName>
    <definedName name="FORNITOREIISAL">+OFFSET(#REF!,1,0,COUNTA(#REF!)-1,1)</definedName>
    <definedName name="FORNITOREISAL">OFFSET(#REF!,1,0,COUNTA(#REF!)-1,1)</definedName>
    <definedName name="FORNITOREIVSAL">OFFSET(#REF!,1,0,COUNTA(#REF!)-1,1)</definedName>
    <definedName name="Friuli_Venezia_Giulia">Comuni_107_3_C!$AC$3:$AC$6</definedName>
    <definedName name="Frosinone">Comuni_107_3_C!$BJ$3:$BJ$14</definedName>
    <definedName name="Genova">Comuni_107_3_C!$AK$3:$AK$26</definedName>
    <definedName name="Gorizia">Comuni_107_3_C!$AE$3:$AE$14</definedName>
    <definedName name="Grosseto">Comuni_107_3_C!$AV$3:$AV$7</definedName>
    <definedName name="Imperia">Comuni_107_3_C!$AI$3:$AI$24</definedName>
    <definedName name="Imponibile">OFFSET(#REF!,1,0,COUNTA(#REF!)-2,1)</definedName>
    <definedName name="ImponibileONSISMACapoII">OFFSET('Dettaglio Investimento'!$F$1,1,0,+COUNTBLANK('Dettaglio Investimento'!$N:$N)-COUNTBLANK('Dettaglio Investimento'!$L$10:INDIRECT(+ADDRESS(COUNTBLANK('Dettaglio Investimento'!$N:$N),12)))-2,1)</definedName>
    <definedName name="Imponibilesal1">OFFSET(#REF!,1,0,COUNTA(#REF!)-2,1)</definedName>
    <definedName name="Imponibilesal2">OFFSET(#REF!,1,0,COUNTA(#REF!)-2,1)</definedName>
    <definedName name="Imponibilesal3">OFFSET(#REF!,1,0,COUNTA(#REF!)-2,1)</definedName>
    <definedName name="Imponibilesal4">OFFSET(#REF!,1,0,COUNTA(#REF!)-2,1)</definedName>
    <definedName name="Imponibilesalsaldo">OFFSET(#REF!,1,0,COUNTA(#REF!)-2,1)</definedName>
    <definedName name="Imponibilesalunico">OFFSET(#REF!,1,0,COUNTA(#REF!)-2,1)</definedName>
    <definedName name="L_Aquila">Comuni_107_3_C!$CJ$2:$CJ$44</definedName>
    <definedName name="La_Spezia">Comuni_107_3_C!$AJ$3:$AJ$8</definedName>
    <definedName name="Latina">Comuni_107_3_C!$BI$3:$BI$15</definedName>
    <definedName name="Lazio">Comuni_107_3_C!$CF$2:$CF$3</definedName>
    <definedName name="Liguria">Comuni_107_3_C!$AG$3:$AG$7</definedName>
    <definedName name="Livorno">Comuni_107_3_C!$AS$3:$AS$7</definedName>
    <definedName name="LOCALIZZAZIONE">'Calcolo contributo CAPO II'!$B$75:$B$77</definedName>
    <definedName name="Lodi">Comuni_107_3_C!$X$3:$X$16</definedName>
    <definedName name="Lombardia">Comuni_107_3_C!$R$3:$R$9</definedName>
    <definedName name="Macerata">Comuni_107_3_C!$CP$2:$CP$47</definedName>
    <definedName name="Macrocategoria">'Gestione nomi'!$M$1:$M$5</definedName>
    <definedName name="MacrocategoriaCapoII">'Gestione nomi'!$M$1:$M$6</definedName>
    <definedName name="Macrovoce">OFFSET(#REF!,1,0,COUNTA(#REF!)-2,1)</definedName>
    <definedName name="Macrovoce1">OFFSET(#REF!,1,0,COUNTA(#REF!)-1,1)</definedName>
    <definedName name="Mantova">Comuni_107_3_C!$W$3:$W$13</definedName>
    <definedName name="Marche">Comuni_107_3_C!$CG$2:$CG$6</definedName>
    <definedName name="Massa_Carrara">Comuni_107_3_C!$AP$3:$AP$6</definedName>
    <definedName name="NFATTURAdaquietanzaredelIIISAL">OFFSET(#REF!,1,0,COUNTA(#REF!)-1,1)</definedName>
    <definedName name="NFATTURAdaquietanzaredelIISAL">+OFFSET(#REF!,1,0,COUNTA(#REF!)-1,1)</definedName>
    <definedName name="NFATTURAdaquietanzaredelISAL">OFFSET(#REF!,1,0,COUNTA(#REF!)-1,1)</definedName>
    <definedName name="NFATTURAdaquietanzaredelIVSAL">OFFSET(#REF!,1,0,COUNTA(#REF!)-1,1)</definedName>
    <definedName name="NfatturaIIISAL">OFFSET(#REF!,1,0,COUNTA(#REF!)-1,1)</definedName>
    <definedName name="NfatturaIISAL">+OFFSET(#REF!,1,0,COUNTA(#REF!)-1,1)</definedName>
    <definedName name="NfatturaISAL">OFFSET(#REF!,1,0,COUNTA(#REF!)-1,1)</definedName>
    <definedName name="NfatturaIVSAL">OFFSET(#REF!,1,0,COUNTA(#REF!)-1,1)</definedName>
    <definedName name="Pavia">Comuni_107_3_C!$U$3:$U$27</definedName>
    <definedName name="Perc_Fin">[1]ECO_FIN!$I$44</definedName>
    <definedName name="Perugia">Comuni_107_3_C!$CT$2:$CT$13</definedName>
    <definedName name="Pesaro_e_Urbino">Comuni_107_3_C!$BA$3:$BA$5</definedName>
    <definedName name="Pescara">Comuni_107_3_C!$CL$2:$CL$10</definedName>
    <definedName name="Piacenza">Comuni_107_3_C!$AM$3:$AM$7</definedName>
    <definedName name="Piemonte">Comuni_107_3_C!$K$3:$K$6</definedName>
    <definedName name="Pisa">Comuni_107_3_C!$AT$3:$AT$8</definedName>
    <definedName name="Pistoia">Comuni_107_3_C!$AR$3:$AR$6</definedName>
    <definedName name="Pordenone">Comuni_107_3_C!$AF$3:$AF$8</definedName>
    <definedName name="Provincia">OFFSET(Comuni_107_3_C!XFB1048564,1,0,COUNTA(Comuni_107_3_C!XFB:XFB),1)</definedName>
    <definedName name="Quietanzasal1">OFFSET(#REF!,1,0,COUNTA(#REF!)-1,1)</definedName>
    <definedName name="Quietanzasal2">OFFSET(#REF!,1,0,COUNTA(#REF!)-1,1)</definedName>
    <definedName name="Quietanzasal3">OFFSET(#REF!,1,0,COUNTA(#REF!)-1,1)</definedName>
    <definedName name="Quietanzasal4">OFFSET(#REF!,1,0,COUNTA(#REF!)-1,1)</definedName>
    <definedName name="Realizzato">OFFSET(#REF!,1,0,COUNTA(#REF!)-2,1)</definedName>
    <definedName name="Realizzatosal1">OFFSET(#REF!,1,0,COUNTA(#REF!)-2,1)</definedName>
    <definedName name="Realizzatosal2">OFFSET(#REF!,1,0,COUNTA(#REF!)-2,1)</definedName>
    <definedName name="Realizzatosal3">OFFSET(#REF!,1,0,COUNTA(#REF!)-2,1)</definedName>
    <definedName name="Realizzatosal4">OFFSET(#REF!,1,0,COUNTA(#REF!)-2,1)</definedName>
    <definedName name="Realizzatosalsaldo">OFFSET(#REF!,1,0,COUNTA(#REF!)-2,1)</definedName>
    <definedName name="Realizzatosalunico">OFFSET(#REF!,1,0,COUNTA(#REF!)-2,1)</definedName>
    <definedName name="REGIONE">'Calcolo contributo CAPO II'!$B$53:$B$72</definedName>
    <definedName name="Regione_2">OFFSET(Comuni_107_3_C!$CA$1,1,0,COUNTA(Comuni_107_3_C!$CA:$CA)-1,1)</definedName>
    <definedName name="Rieti">Comuni_107_3_C!$CM$2:$CM$17</definedName>
    <definedName name="Roma">Comuni_107_3_C!$BK$3:$BK$8</definedName>
    <definedName name="Rovigo">Comuni_107_3_C!$AA$3:$AA$18</definedName>
    <definedName name="Savona">Comuni_107_3_C!$AH$3:$AH$26</definedName>
    <definedName name="Soglia_4">#REF!</definedName>
    <definedName name="Soglia_4_5">#REF!</definedName>
    <definedName name="Soglia_5">#REF!</definedName>
    <definedName name="Soglia_5_5">#REF!</definedName>
    <definedName name="Soglia_6_5">#REF!</definedName>
    <definedName name="Soglia_7">#REF!</definedName>
    <definedName name="Soglia_7_5">#REF!</definedName>
    <definedName name="Soglia_8">#REF!</definedName>
    <definedName name="Soglia_8_5">#REF!</definedName>
    <definedName name="Soglia_9">#REF!</definedName>
    <definedName name="Soglia_9_5">#REF!</definedName>
    <definedName name="Soglia_D_E">[1]ECO_FIN!$I$50</definedName>
    <definedName name="Soglia_massima">#REF!</definedName>
    <definedName name="Soglia_minima">#REF!</definedName>
    <definedName name="Sondrio">Comuni_107_3_C!$T$3:$T$29</definedName>
    <definedName name="SpesaMacrovoceONSISMACapoII">OFFSET('Dettaglio Investimento'!$E$1,1,0,+COUNTBLANK('Dettaglio Investimento'!$N:$N)-COUNTBLANK('Dettaglio Investimento'!$L$10:INDIRECT(+ADDRESS(COUNTBLANK('Dettaglio Investimento'!$N:$N),12)))-2,1)</definedName>
    <definedName name="Teramo">Comuni_107_3_C!$CK$2:$CK$20</definedName>
    <definedName name="Terni">Comuni_107_3_C!$CU$2:$CU$6</definedName>
    <definedName name="Tipologie_erogazioni">'Gestione nomi'!$H$1:$H$7</definedName>
    <definedName name="Torino">Comuni_107_3_C!$N$3:$N$32</definedName>
    <definedName name="Toscana">Comuni_107_3_C!$AO$3:$AO$10</definedName>
    <definedName name="Tot_Punt">#REF!</definedName>
    <definedName name="Udine">Comuni_107_3_C!$AD$3:$AD$15</definedName>
    <definedName name="Umbria">Comuni_107_3_C!$CH$2:$CH$4</definedName>
    <definedName name="Valle_d_Aosta">Comuni_107_3_C!$P$3:$P$4</definedName>
    <definedName name="Valle_d_Aosta_Vallée_d_Aoste">Comuni_107_3_C!$Q$3:$Q$26</definedName>
    <definedName name="Veneto">Comuni_107_3_C!$Y$3:$Y$6</definedName>
    <definedName name="Venezia">Comuni_107_3_C!$Z$3:$Z$4</definedName>
    <definedName name="Vercelli">Comuni_107_3_C!$L$3:$L$25</definedName>
    <definedName name="VettoreQUIETANZATEIIISAL">OFFSET(#REF!,1,0,COUNTA(#REF!)-1,1)</definedName>
    <definedName name="VettoreQUIETANZATEIISAL">OFFSET(#REF!,1,0,COUNTA(#REF!)-1,1)</definedName>
    <definedName name="VettoreQUIETANZATEISAL" xml:space="preserve"> OFFSET(#REF!,1,0,COUNTA(#REF!)-1,1)</definedName>
    <definedName name="VettoreQUIETANZATEIVSAL">OFFSET(#REF!,1,0,COUNTA(#REF!)-1,1)</definedName>
    <definedName name="Viterbo">Comuni_107_3_C!$BG$3:$BG$17</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K9" i="13" l="1"/>
  <c r="H4" i="13" l="1"/>
  <c r="I4" i="55"/>
  <c r="C17" i="13"/>
  <c r="I5" i="55"/>
  <c r="I2" i="55"/>
  <c r="C39" i="56"/>
  <c r="D39" i="56" s="1"/>
  <c r="Q54" i="57" s="1"/>
  <c r="C38" i="56"/>
  <c r="D38" i="56" s="1"/>
  <c r="Q53" i="57" s="1"/>
  <c r="E24" i="56"/>
  <c r="D15" i="56"/>
  <c r="K64" i="57"/>
  <c r="J64" i="57"/>
  <c r="I64" i="57"/>
  <c r="H64" i="57"/>
  <c r="G64" i="57"/>
  <c r="G54" i="57" s="1"/>
  <c r="F64" i="57"/>
  <c r="E64" i="57"/>
  <c r="D64" i="57"/>
  <c r="C64" i="57"/>
  <c r="K61" i="57"/>
  <c r="J61" i="57"/>
  <c r="I61" i="57"/>
  <c r="H61" i="57"/>
  <c r="G61" i="57"/>
  <c r="F61" i="57"/>
  <c r="E61" i="57"/>
  <c r="D61" i="57"/>
  <c r="C61" i="57"/>
  <c r="O58" i="57"/>
  <c r="N58" i="57"/>
  <c r="K58" i="57"/>
  <c r="J58" i="57"/>
  <c r="I58" i="57"/>
  <c r="H58" i="57"/>
  <c r="G58" i="57"/>
  <c r="F58" i="57"/>
  <c r="E58" i="57"/>
  <c r="D58" i="57"/>
  <c r="C58" i="57"/>
  <c r="K55" i="57"/>
  <c r="J55" i="57"/>
  <c r="I55" i="57"/>
  <c r="H55" i="57"/>
  <c r="G55" i="57"/>
  <c r="F55" i="57"/>
  <c r="E55" i="57"/>
  <c r="D55" i="57"/>
  <c r="D54" i="57" s="1"/>
  <c r="C55" i="57"/>
  <c r="K49" i="57"/>
  <c r="J49" i="57"/>
  <c r="I49" i="57"/>
  <c r="H49" i="57"/>
  <c r="G49" i="57"/>
  <c r="F49" i="57"/>
  <c r="E49" i="57"/>
  <c r="D49" i="57"/>
  <c r="C49" i="57"/>
  <c r="T48" i="57"/>
  <c r="S48" i="57"/>
  <c r="R48" i="57"/>
  <c r="Q48" i="57"/>
  <c r="P48" i="57"/>
  <c r="O48" i="57"/>
  <c r="N48" i="57"/>
  <c r="K42" i="57"/>
  <c r="J42" i="57"/>
  <c r="I42" i="57"/>
  <c r="I39" i="57" s="1"/>
  <c r="H42" i="57"/>
  <c r="H39" i="57" s="1"/>
  <c r="G42" i="57"/>
  <c r="G39" i="57" s="1"/>
  <c r="F42" i="57"/>
  <c r="F39" i="57" s="1"/>
  <c r="E42" i="57"/>
  <c r="E39" i="57" s="1"/>
  <c r="D42" i="57"/>
  <c r="D39" i="57" s="1"/>
  <c r="C42" i="57"/>
  <c r="C39" i="57" s="1"/>
  <c r="K39" i="57"/>
  <c r="J39" i="57"/>
  <c r="K33" i="57"/>
  <c r="J33" i="57"/>
  <c r="I33" i="57"/>
  <c r="H33" i="57"/>
  <c r="G33" i="57"/>
  <c r="F33" i="57"/>
  <c r="E33" i="57"/>
  <c r="D33" i="57"/>
  <c r="C33" i="57"/>
  <c r="AE31" i="57"/>
  <c r="AD31" i="57"/>
  <c r="AC31" i="57"/>
  <c r="AB31" i="57"/>
  <c r="AA31" i="57"/>
  <c r="Z31" i="57"/>
  <c r="Y31" i="57"/>
  <c r="X31" i="57"/>
  <c r="W31" i="57"/>
  <c r="V31" i="57"/>
  <c r="U31" i="57"/>
  <c r="T31" i="57"/>
  <c r="S31" i="57"/>
  <c r="R31" i="57"/>
  <c r="Q31" i="57"/>
  <c r="P31" i="57"/>
  <c r="O31" i="57"/>
  <c r="N31" i="57"/>
  <c r="K27" i="57"/>
  <c r="J27" i="57"/>
  <c r="I27" i="57"/>
  <c r="H27" i="57"/>
  <c r="G27" i="57"/>
  <c r="F27" i="57"/>
  <c r="E27" i="57"/>
  <c r="D27" i="57"/>
  <c r="C27" i="57"/>
  <c r="C18" i="57" s="1"/>
  <c r="AE21" i="57"/>
  <c r="AD21" i="57"/>
  <c r="AC21" i="57"/>
  <c r="AB21" i="57"/>
  <c r="AA21" i="57"/>
  <c r="Z21" i="57"/>
  <c r="Y21" i="57"/>
  <c r="X21" i="57"/>
  <c r="W21" i="57"/>
  <c r="V21" i="57"/>
  <c r="U21" i="57"/>
  <c r="T21" i="57"/>
  <c r="S21" i="57"/>
  <c r="R21" i="57"/>
  <c r="Q21" i="57"/>
  <c r="P21" i="57"/>
  <c r="O21" i="57"/>
  <c r="N21" i="57"/>
  <c r="K19" i="57"/>
  <c r="J19" i="57"/>
  <c r="I19" i="57"/>
  <c r="H19" i="57"/>
  <c r="G19" i="57"/>
  <c r="F19" i="57"/>
  <c r="E19" i="57"/>
  <c r="E18" i="57" s="1"/>
  <c r="D19" i="57"/>
  <c r="C19" i="57"/>
  <c r="AE17" i="57"/>
  <c r="AD17" i="57"/>
  <c r="AC17" i="57"/>
  <c r="AC30" i="57" s="1"/>
  <c r="AB17" i="57"/>
  <c r="AA17" i="57"/>
  <c r="Z17" i="57"/>
  <c r="Y17" i="57"/>
  <c r="X17" i="57"/>
  <c r="W17" i="57"/>
  <c r="V17" i="57"/>
  <c r="V30" i="57" s="1"/>
  <c r="U17" i="57"/>
  <c r="T17" i="57"/>
  <c r="S17" i="57"/>
  <c r="S30" i="57" s="1"/>
  <c r="R17" i="57"/>
  <c r="Q17" i="57"/>
  <c r="P17" i="57"/>
  <c r="O17" i="57"/>
  <c r="N17" i="57"/>
  <c r="C9" i="57"/>
  <c r="C8" i="57"/>
  <c r="C6" i="57"/>
  <c r="C4" i="57"/>
  <c r="N10" i="57" s="1"/>
  <c r="C2" i="57"/>
  <c r="W15" i="57" s="1"/>
  <c r="E36" i="56"/>
  <c r="E35" i="56"/>
  <c r="E34" i="56"/>
  <c r="D33" i="56"/>
  <c r="C33" i="56"/>
  <c r="E32" i="56"/>
  <c r="E31" i="56"/>
  <c r="E30" i="56"/>
  <c r="E29" i="56"/>
  <c r="E28" i="56"/>
  <c r="D27" i="56"/>
  <c r="C27" i="56"/>
  <c r="E23" i="56"/>
  <c r="E22" i="56"/>
  <c r="Q58" i="57" l="1"/>
  <c r="P54" i="57"/>
  <c r="P53" i="57"/>
  <c r="S56" i="57" s="1"/>
  <c r="S58" i="57" s="1"/>
  <c r="J54" i="57"/>
  <c r="J48" i="57" s="1"/>
  <c r="C54" i="57"/>
  <c r="C48" i="57" s="1"/>
  <c r="K54" i="57"/>
  <c r="F54" i="57"/>
  <c r="F48" i="57" s="1"/>
  <c r="H54" i="57"/>
  <c r="G48" i="57"/>
  <c r="H48" i="57"/>
  <c r="V35" i="57"/>
  <c r="V37" i="57" s="1"/>
  <c r="AC35" i="57"/>
  <c r="AC37" i="57" s="1"/>
  <c r="X30" i="57"/>
  <c r="X35" i="57" s="1"/>
  <c r="X37" i="57" s="1"/>
  <c r="Y30" i="57"/>
  <c r="Y35" i="57" s="1"/>
  <c r="Y37" i="57" s="1"/>
  <c r="Z30" i="57"/>
  <c r="Z35" i="57" s="1"/>
  <c r="Z37" i="57" s="1"/>
  <c r="U30" i="57"/>
  <c r="U35" i="57" s="1"/>
  <c r="U37" i="57" s="1"/>
  <c r="T30" i="57"/>
  <c r="T35" i="57" s="1"/>
  <c r="T37" i="57" s="1"/>
  <c r="K48" i="57"/>
  <c r="E54" i="57"/>
  <c r="E48" i="57" s="1"/>
  <c r="I54" i="57"/>
  <c r="I48" i="57" s="1"/>
  <c r="D48" i="57"/>
  <c r="E16" i="57"/>
  <c r="C16" i="57"/>
  <c r="F18" i="57"/>
  <c r="F16" i="57" s="1"/>
  <c r="S35" i="57"/>
  <c r="S37" i="57" s="1"/>
  <c r="I18" i="57"/>
  <c r="I16" i="57" s="1"/>
  <c r="AD30" i="57"/>
  <c r="AD35" i="57" s="1"/>
  <c r="AD37" i="57" s="1"/>
  <c r="H18" i="57"/>
  <c r="H16" i="57" s="1"/>
  <c r="G18" i="57"/>
  <c r="G16" i="57" s="1"/>
  <c r="J18" i="57"/>
  <c r="J16" i="57" s="1"/>
  <c r="D18" i="57"/>
  <c r="D16" i="57" s="1"/>
  <c r="AE30" i="57"/>
  <c r="AE35" i="57" s="1"/>
  <c r="AE37" i="57" s="1"/>
  <c r="W30" i="57"/>
  <c r="W35" i="57" s="1"/>
  <c r="W37" i="57" s="1"/>
  <c r="R30" i="57"/>
  <c r="R35" i="57" s="1"/>
  <c r="R37" i="57" s="1"/>
  <c r="Q30" i="57"/>
  <c r="Q35" i="57" s="1"/>
  <c r="Q37" i="57" s="1"/>
  <c r="P30" i="57"/>
  <c r="P35" i="57" s="1"/>
  <c r="P37" i="57" s="1"/>
  <c r="N30" i="57"/>
  <c r="N35" i="57" s="1"/>
  <c r="N37" i="57" s="1"/>
  <c r="AB30" i="57"/>
  <c r="AB35" i="57" s="1"/>
  <c r="AB37" i="57" s="1"/>
  <c r="AA30" i="57"/>
  <c r="AA35" i="57" s="1"/>
  <c r="AA37" i="57" s="1"/>
  <c r="O30" i="57"/>
  <c r="O35" i="57" s="1"/>
  <c r="O37" i="57" s="1"/>
  <c r="K18" i="57"/>
  <c r="K16" i="57" s="1"/>
  <c r="C14" i="57"/>
  <c r="C15" i="57" s="1"/>
  <c r="C13" i="57" s="1"/>
  <c r="E38" i="56"/>
  <c r="E33" i="56"/>
  <c r="E27" i="56"/>
  <c r="O15" i="57"/>
  <c r="Q15" i="57"/>
  <c r="S15" i="57"/>
  <c r="U15" i="57"/>
  <c r="P58" i="57" l="1"/>
  <c r="T56" i="57"/>
  <c r="T58" i="57" s="1"/>
  <c r="R56" i="57"/>
  <c r="R58" i="57" s="1"/>
  <c r="D15" i="57"/>
  <c r="E15" i="57" s="1"/>
  <c r="N14" i="57"/>
  <c r="O13" i="57" s="1"/>
  <c r="N16" i="57" l="1"/>
  <c r="P14" i="57"/>
  <c r="Q13" i="57" s="1"/>
  <c r="D13" i="57"/>
  <c r="F15" i="57"/>
  <c r="R14" i="57"/>
  <c r="E13" i="57"/>
  <c r="P16" i="57" l="1"/>
  <c r="R16" i="57"/>
  <c r="S13" i="57"/>
  <c r="F13" i="57"/>
  <c r="G15" i="57"/>
  <c r="T14" i="57"/>
  <c r="T16" i="57" l="1"/>
  <c r="U13" i="57"/>
  <c r="H15" i="57"/>
  <c r="V14" i="57"/>
  <c r="G13" i="57"/>
  <c r="V15" i="57" l="1"/>
  <c r="V16" i="57"/>
  <c r="W13" i="57"/>
  <c r="X14" i="57"/>
  <c r="H13" i="57"/>
  <c r="I15" i="57"/>
  <c r="Z14" i="57" l="1"/>
  <c r="J15" i="57"/>
  <c r="I13" i="57"/>
  <c r="X16" i="57"/>
  <c r="Y13" i="57"/>
  <c r="X15" i="57"/>
  <c r="Y15" i="57"/>
  <c r="AB14" i="57" l="1"/>
  <c r="J13" i="57"/>
  <c r="K15" i="57"/>
  <c r="AA13" i="57"/>
  <c r="AA15" i="57"/>
  <c r="Z15" i="57"/>
  <c r="Z16" i="57"/>
  <c r="K13" i="57" l="1"/>
  <c r="AD14" i="57"/>
  <c r="P45" i="57" s="1"/>
  <c r="AC15" i="57"/>
  <c r="AC13" i="57"/>
  <c r="AB15" i="57"/>
  <c r="AB16" i="57"/>
  <c r="R43" i="57" l="1"/>
  <c r="S45" i="57"/>
  <c r="P44" i="57"/>
  <c r="O44" i="57"/>
  <c r="R44" i="57"/>
  <c r="Q45" i="57"/>
  <c r="P43" i="57"/>
  <c r="R45" i="57"/>
  <c r="S44" i="57"/>
  <c r="O43" i="57"/>
  <c r="O45" i="57"/>
  <c r="Q44" i="57"/>
  <c r="Q43" i="57"/>
  <c r="R41" i="57"/>
  <c r="T45" i="57"/>
  <c r="N44" i="57"/>
  <c r="AD15" i="57"/>
  <c r="AE13" i="57"/>
  <c r="AE15" i="57"/>
  <c r="AD16" i="57"/>
  <c r="T44" i="57"/>
  <c r="T43" i="57"/>
  <c r="S43" i="57"/>
  <c r="N45" i="57"/>
  <c r="N43" i="57"/>
  <c r="T41" i="57"/>
  <c r="S41" i="57"/>
  <c r="P46" i="57" l="1"/>
  <c r="S46" i="57"/>
  <c r="R46" i="57"/>
  <c r="O46" i="57"/>
  <c r="O60" i="57" s="1"/>
  <c r="P59" i="57" s="1"/>
  <c r="Q46" i="57"/>
  <c r="T46" i="57"/>
  <c r="N46" i="57"/>
  <c r="N60" i="57" s="1"/>
  <c r="P60" i="57" l="1"/>
  <c r="Q59" i="57" s="1"/>
  <c r="Q60" i="57" s="1"/>
  <c r="R59" i="57" s="1"/>
  <c r="R60" i="57" s="1"/>
  <c r="S59" i="57" s="1"/>
  <c r="S60" i="57" s="1"/>
  <c r="T59" i="57" s="1"/>
  <c r="T60" i="57" s="1"/>
  <c r="C15" i="13"/>
  <c r="C16" i="13"/>
  <c r="C18" i="13"/>
  <c r="C14" i="13"/>
  <c r="C13" i="13"/>
  <c r="I6" i="55"/>
  <c r="I7" i="55" l="1"/>
  <c r="I8" i="55"/>
  <c r="I9" i="55"/>
  <c r="J10" i="55" l="1"/>
  <c r="H10" i="55"/>
  <c r="G10" i="55"/>
  <c r="F10" i="55"/>
  <c r="I3" i="55"/>
  <c r="I10" i="55" l="1"/>
  <c r="D16" i="13" l="1"/>
  <c r="D15" i="13"/>
  <c r="B6" i="13"/>
  <c r="C41" i="13"/>
  <c r="J9" i="13" l="1"/>
  <c r="H9" i="13" s="1"/>
  <c r="C42" i="13" s="1"/>
  <c r="C50" i="13"/>
  <c r="C45" i="13" l="1"/>
  <c r="K61" i="1"/>
  <c r="J61" i="1"/>
  <c r="I61" i="1"/>
  <c r="H61" i="1"/>
  <c r="G61" i="1"/>
  <c r="F61" i="1"/>
  <c r="E61" i="1"/>
  <c r="D61" i="1"/>
  <c r="C61" i="1"/>
  <c r="O59" i="1"/>
  <c r="E58" i="1"/>
  <c r="N58" i="1"/>
  <c r="K58" i="1"/>
  <c r="J58" i="1"/>
  <c r="I58" i="1"/>
  <c r="H58" i="1"/>
  <c r="G58" i="1"/>
  <c r="F58" i="1"/>
  <c r="D58" i="1"/>
  <c r="C58" i="1"/>
  <c r="F55" i="1"/>
  <c r="Q58" i="1"/>
  <c r="K55" i="1"/>
  <c r="J55" i="1"/>
  <c r="I55" i="1"/>
  <c r="H55" i="1"/>
  <c r="G55" i="1"/>
  <c r="E55" i="1"/>
  <c r="D55" i="1"/>
  <c r="C55" i="1"/>
  <c r="T56" i="1"/>
  <c r="T58" i="1" s="1"/>
  <c r="I49" i="1"/>
  <c r="E49" i="1"/>
  <c r="D49" i="1"/>
  <c r="P58" i="1"/>
  <c r="O58" i="1"/>
  <c r="K49" i="1"/>
  <c r="J49" i="1"/>
  <c r="H49" i="1"/>
  <c r="G49" i="1"/>
  <c r="F49" i="1"/>
  <c r="C49" i="1"/>
  <c r="T48" i="1"/>
  <c r="S48" i="1"/>
  <c r="R48" i="1"/>
  <c r="Q48" i="1"/>
  <c r="P48" i="1"/>
  <c r="O48" i="1"/>
  <c r="N48" i="1"/>
  <c r="K42" i="1"/>
  <c r="K39" i="1" s="1"/>
  <c r="J42" i="1"/>
  <c r="J39" i="1" s="1"/>
  <c r="I42" i="1"/>
  <c r="I39" i="1" s="1"/>
  <c r="H42" i="1"/>
  <c r="H39" i="1" s="1"/>
  <c r="G42" i="1"/>
  <c r="G39" i="1" s="1"/>
  <c r="F42" i="1"/>
  <c r="F39" i="1" s="1"/>
  <c r="E42" i="1"/>
  <c r="E39" i="1" s="1"/>
  <c r="D42" i="1"/>
  <c r="D39" i="1" s="1"/>
  <c r="C42" i="1"/>
  <c r="C39" i="1" s="1"/>
  <c r="K33" i="1"/>
  <c r="J33" i="1"/>
  <c r="I33" i="1"/>
  <c r="H33" i="1"/>
  <c r="G33" i="1"/>
  <c r="F33" i="1"/>
  <c r="E33" i="1"/>
  <c r="D33" i="1"/>
  <c r="C33" i="1"/>
  <c r="AC31" i="1"/>
  <c r="AB31" i="1"/>
  <c r="AA31" i="1"/>
  <c r="Z31" i="1"/>
  <c r="Y31" i="1"/>
  <c r="X31" i="1"/>
  <c r="W31" i="1"/>
  <c r="V31" i="1"/>
  <c r="U31" i="1"/>
  <c r="T31" i="1"/>
  <c r="S31" i="1"/>
  <c r="R31" i="1"/>
  <c r="Q31" i="1"/>
  <c r="P31" i="1"/>
  <c r="O31" i="1"/>
  <c r="N31" i="1"/>
  <c r="C27" i="1"/>
  <c r="T21" i="1"/>
  <c r="E27" i="1"/>
  <c r="K27" i="1"/>
  <c r="J27" i="1"/>
  <c r="I27" i="1"/>
  <c r="H27" i="1"/>
  <c r="G27" i="1"/>
  <c r="F27" i="1"/>
  <c r="D27" i="1"/>
  <c r="E19" i="1"/>
  <c r="AC21" i="1"/>
  <c r="AB21" i="1"/>
  <c r="AA21" i="1"/>
  <c r="Z21" i="1"/>
  <c r="Y21" i="1"/>
  <c r="X21" i="1"/>
  <c r="W21" i="1"/>
  <c r="V21" i="1"/>
  <c r="U21" i="1"/>
  <c r="S21" i="1"/>
  <c r="R21" i="1"/>
  <c r="Q21" i="1"/>
  <c r="P21" i="1"/>
  <c r="O21" i="1"/>
  <c r="N21" i="1"/>
  <c r="F19" i="1"/>
  <c r="K19" i="1"/>
  <c r="J19" i="1"/>
  <c r="I19" i="1"/>
  <c r="H19" i="1"/>
  <c r="G19" i="1"/>
  <c r="D19" i="1"/>
  <c r="C19" i="1"/>
  <c r="T17" i="1"/>
  <c r="AC17" i="1"/>
  <c r="AB17" i="1"/>
  <c r="AA17" i="1"/>
  <c r="Z17" i="1"/>
  <c r="Y17" i="1"/>
  <c r="Y30" i="1" s="1"/>
  <c r="X17" i="1"/>
  <c r="W17" i="1"/>
  <c r="V17" i="1"/>
  <c r="U17" i="1"/>
  <c r="U30" i="1" s="1"/>
  <c r="S17" i="1"/>
  <c r="R17" i="1"/>
  <c r="Q17" i="1"/>
  <c r="Q30" i="1" s="1"/>
  <c r="P17" i="1"/>
  <c r="P30" i="1" s="1"/>
  <c r="O17" i="1"/>
  <c r="N17" i="1"/>
  <c r="R56" i="1"/>
  <c r="R58" i="1" s="1"/>
  <c r="S56" i="1"/>
  <c r="S58" i="1" s="1"/>
  <c r="L90" i="14"/>
  <c r="M90" i="14"/>
  <c r="N90" i="14"/>
  <c r="O90" i="14"/>
  <c r="P90" i="14"/>
  <c r="Q90" i="14"/>
  <c r="R90" i="14"/>
  <c r="S90" i="14"/>
  <c r="T90" i="14"/>
  <c r="U90" i="14"/>
  <c r="V90" i="14"/>
  <c r="W90" i="14"/>
  <c r="X90" i="14"/>
  <c r="Y90" i="14"/>
  <c r="Z90" i="14"/>
  <c r="AA90" i="14"/>
  <c r="AB90" i="14"/>
  <c r="AC90" i="14"/>
  <c r="AD90" i="14"/>
  <c r="AE90" i="14"/>
  <c r="AF90" i="14"/>
  <c r="AG90" i="14"/>
  <c r="AH90" i="14"/>
  <c r="AI90" i="14"/>
  <c r="AJ90" i="14"/>
  <c r="AK90" i="14"/>
  <c r="AL90" i="14"/>
  <c r="AM90" i="14"/>
  <c r="AN90" i="14"/>
  <c r="AO90" i="14"/>
  <c r="AP90" i="14"/>
  <c r="AQ90" i="14"/>
  <c r="AR90" i="14"/>
  <c r="AS90" i="14"/>
  <c r="AT90" i="14"/>
  <c r="AU90" i="14"/>
  <c r="AV90" i="14"/>
  <c r="AW90" i="14"/>
  <c r="AX90" i="14"/>
  <c r="AY90" i="14"/>
  <c r="AZ90" i="14"/>
  <c r="BA90" i="14"/>
  <c r="BB90" i="14"/>
  <c r="BC90" i="14"/>
  <c r="BD90" i="14"/>
  <c r="BE90" i="14"/>
  <c r="BF90" i="14"/>
  <c r="BG90" i="14"/>
  <c r="BH90" i="14"/>
  <c r="BI90" i="14"/>
  <c r="BJ90" i="14"/>
  <c r="BK90" i="14"/>
  <c r="BL90" i="14"/>
  <c r="BM90" i="14"/>
  <c r="BN90" i="14"/>
  <c r="BO90" i="14"/>
  <c r="BP90" i="14"/>
  <c r="BQ90" i="14"/>
  <c r="K90" i="14"/>
  <c r="C111" i="13"/>
  <c r="C35" i="13"/>
  <c r="K64" i="1"/>
  <c r="J64" i="1"/>
  <c r="I64" i="1"/>
  <c r="H64" i="1"/>
  <c r="G64" i="1"/>
  <c r="F64" i="1"/>
  <c r="E64" i="1"/>
  <c r="D64" i="1"/>
  <c r="C64" i="1"/>
  <c r="E23" i="4"/>
  <c r="E22" i="4"/>
  <c r="D21" i="4"/>
  <c r="C21" i="4"/>
  <c r="E20" i="4"/>
  <c r="E19" i="4"/>
  <c r="E18" i="4"/>
  <c r="D17" i="4"/>
  <c r="C17" i="4"/>
  <c r="E16" i="4"/>
  <c r="E15" i="4"/>
  <c r="E14" i="4"/>
  <c r="E13" i="4"/>
  <c r="E12" i="4"/>
  <c r="D11" i="4"/>
  <c r="C11" i="4"/>
  <c r="D9" i="4"/>
  <c r="C9" i="4"/>
  <c r="E8" i="4"/>
  <c r="E7" i="4"/>
  <c r="E6" i="4"/>
  <c r="E5" i="4"/>
  <c r="C8" i="1"/>
  <c r="C6" i="1"/>
  <c r="C4" i="1"/>
  <c r="N10" i="1" s="1"/>
  <c r="C2" i="1"/>
  <c r="U15" i="1" s="1"/>
  <c r="C9" i="1"/>
  <c r="AE17" i="1"/>
  <c r="AE21" i="1"/>
  <c r="AE31" i="1"/>
  <c r="AD17" i="1"/>
  <c r="AD21" i="1"/>
  <c r="AD31" i="1"/>
  <c r="D14" i="13"/>
  <c r="W30" i="1" l="1"/>
  <c r="O30" i="1"/>
  <c r="O35" i="1" s="1"/>
  <c r="O37" i="1" s="1"/>
  <c r="N30" i="1"/>
  <c r="N35" i="1" s="1"/>
  <c r="N37" i="1" s="1"/>
  <c r="X30" i="1"/>
  <c r="X35" i="1" s="1"/>
  <c r="X37" i="1" s="1"/>
  <c r="AB30" i="1"/>
  <c r="R30" i="1"/>
  <c r="R35" i="1" s="1"/>
  <c r="R37" i="1" s="1"/>
  <c r="S30" i="1"/>
  <c r="S35" i="1" s="1"/>
  <c r="S37" i="1" s="1"/>
  <c r="AA30" i="1"/>
  <c r="AA35" i="1" s="1"/>
  <c r="AA37" i="1" s="1"/>
  <c r="C14" i="1"/>
  <c r="C15" i="1" s="1"/>
  <c r="C13" i="1" s="1"/>
  <c r="G18" i="1"/>
  <c r="G16" i="1" s="1"/>
  <c r="J54" i="1"/>
  <c r="J48" i="1" s="1"/>
  <c r="D24" i="4"/>
  <c r="J18" i="1"/>
  <c r="J16" i="1" s="1"/>
  <c r="Y35" i="1"/>
  <c r="Y37" i="1" s="1"/>
  <c r="Q35" i="1"/>
  <c r="Q37" i="1" s="1"/>
  <c r="I18" i="1"/>
  <c r="I16" i="1" s="1"/>
  <c r="AB35" i="1"/>
  <c r="AB37" i="1" s="1"/>
  <c r="U35" i="1"/>
  <c r="U37" i="1" s="1"/>
  <c r="F18" i="1"/>
  <c r="F16" i="1" s="1"/>
  <c r="AD30" i="1"/>
  <c r="AD35" i="1" s="1"/>
  <c r="AD37" i="1" s="1"/>
  <c r="K18" i="1"/>
  <c r="K16" i="1" s="1"/>
  <c r="W35" i="1"/>
  <c r="W37" i="1" s="1"/>
  <c r="C18" i="1"/>
  <c r="E9" i="4"/>
  <c r="E11" i="4"/>
  <c r="E17" i="4"/>
  <c r="T30" i="1"/>
  <c r="T35" i="1" s="1"/>
  <c r="T37" i="1" s="1"/>
  <c r="V30" i="1"/>
  <c r="V35" i="1" s="1"/>
  <c r="V37" i="1" s="1"/>
  <c r="E18" i="1"/>
  <c r="I54" i="1"/>
  <c r="I48" i="1" s="1"/>
  <c r="C24" i="4"/>
  <c r="E21" i="4"/>
  <c r="AE30" i="1"/>
  <c r="AE35" i="1" s="1"/>
  <c r="AE37" i="1" s="1"/>
  <c r="D18" i="1"/>
  <c r="P35" i="1"/>
  <c r="P37" i="1" s="1"/>
  <c r="AC30" i="1"/>
  <c r="AC35" i="1" s="1"/>
  <c r="AC37" i="1" s="1"/>
  <c r="H18" i="1"/>
  <c r="H16" i="1" s="1"/>
  <c r="Z30" i="1"/>
  <c r="Z35" i="1" s="1"/>
  <c r="Z37" i="1" s="1"/>
  <c r="H54" i="1"/>
  <c r="H48" i="1" s="1"/>
  <c r="G54" i="1"/>
  <c r="G48" i="1" s="1"/>
  <c r="D54" i="1"/>
  <c r="D48" i="1" s="1"/>
  <c r="C54" i="1"/>
  <c r="C48" i="1" s="1"/>
  <c r="K54" i="1"/>
  <c r="K48" i="1" s="1"/>
  <c r="E54" i="1"/>
  <c r="E48" i="1" s="1"/>
  <c r="F54" i="1"/>
  <c r="F48" i="1" s="1"/>
  <c r="J12" i="13"/>
  <c r="O15" i="1"/>
  <c r="W15" i="1"/>
  <c r="S15" i="1"/>
  <c r="Q15" i="1"/>
  <c r="N14" i="1" l="1"/>
  <c r="O43" i="1" s="1"/>
  <c r="D15" i="1"/>
  <c r="P14" i="1" s="1"/>
  <c r="E24" i="4"/>
  <c r="C16" i="1"/>
  <c r="E16" i="1"/>
  <c r="D16" i="1"/>
  <c r="G32" i="13"/>
  <c r="G31" i="13"/>
  <c r="O13" i="1" l="1"/>
  <c r="O45" i="1"/>
  <c r="N16" i="1"/>
  <c r="O44" i="1"/>
  <c r="D13" i="1"/>
  <c r="E15" i="1"/>
  <c r="E13" i="1" s="1"/>
  <c r="P45" i="1"/>
  <c r="P44" i="1"/>
  <c r="P43" i="1"/>
  <c r="Q13" i="1"/>
  <c r="P16" i="1"/>
  <c r="G33" i="13"/>
  <c r="O46" i="1" l="1"/>
  <c r="O60" i="1" s="1"/>
  <c r="R14" i="1"/>
  <c r="Q45" i="1" s="1"/>
  <c r="F15" i="1"/>
  <c r="F13" i="1" s="1"/>
  <c r="P46" i="1"/>
  <c r="P59" i="1" l="1"/>
  <c r="P60" i="1" s="1"/>
  <c r="Q44" i="1"/>
  <c r="Q43" i="1"/>
  <c r="R16" i="1"/>
  <c r="S13" i="1"/>
  <c r="G15" i="1"/>
  <c r="V14" i="1" s="1"/>
  <c r="T14" i="1"/>
  <c r="R43" i="1" s="1"/>
  <c r="Q46" i="1" l="1"/>
  <c r="H15" i="1"/>
  <c r="H13" i="1" s="1"/>
  <c r="R45" i="1"/>
  <c r="T16" i="1"/>
  <c r="U13" i="1"/>
  <c r="R44" i="1"/>
  <c r="G13" i="1"/>
  <c r="Q59" i="1"/>
  <c r="V16" i="1"/>
  <c r="W13" i="1"/>
  <c r="V15" i="1"/>
  <c r="S45" i="1"/>
  <c r="S44" i="1"/>
  <c r="S43" i="1"/>
  <c r="I15" i="1" l="1"/>
  <c r="J15" i="1" s="1"/>
  <c r="X14" i="1"/>
  <c r="Y15" i="1" s="1"/>
  <c r="Q60" i="1"/>
  <c r="R59" i="1" s="1"/>
  <c r="R46" i="1"/>
  <c r="S46" i="1"/>
  <c r="I13" i="1" l="1"/>
  <c r="Z14" i="1"/>
  <c r="Z15" i="1" s="1"/>
  <c r="T44" i="1"/>
  <c r="Y13" i="1"/>
  <c r="R60" i="1"/>
  <c r="S59" i="1" s="1"/>
  <c r="S60" i="1" s="1"/>
  <c r="T59" i="1" s="1"/>
  <c r="T45" i="1"/>
  <c r="X16" i="1"/>
  <c r="X15" i="1"/>
  <c r="T43" i="1"/>
  <c r="K15" i="1"/>
  <c r="J13" i="1"/>
  <c r="AB14" i="1"/>
  <c r="AA15" i="1" l="1"/>
  <c r="Z16" i="1"/>
  <c r="AA13" i="1"/>
  <c r="T46" i="1"/>
  <c r="T60" i="1" s="1"/>
  <c r="K13" i="1"/>
  <c r="AD14" i="1"/>
  <c r="AB16" i="1"/>
  <c r="AC15" i="1"/>
  <c r="AC13" i="1"/>
  <c r="AB15" i="1"/>
  <c r="AE13" i="1" l="1"/>
  <c r="AE15" i="1"/>
  <c r="AD15" i="1"/>
  <c r="AD16" i="1"/>
  <c r="N44" i="1"/>
  <c r="S41" i="1"/>
  <c r="N43" i="1"/>
  <c r="R41" i="1"/>
  <c r="T41" i="1"/>
  <c r="N45" i="1"/>
  <c r="N46" i="1" l="1"/>
  <c r="N60" i="1" s="1"/>
  <c r="C19" i="13" l="1"/>
  <c r="F17" i="13" l="1"/>
  <c r="C21" i="56"/>
  <c r="F35" i="13"/>
  <c r="F22" i="13"/>
  <c r="F16" i="13"/>
  <c r="F15" i="13"/>
  <c r="F14" i="13"/>
  <c r="F13" i="13"/>
  <c r="F18" i="13"/>
  <c r="C25" i="56" l="1"/>
  <c r="D21" i="56"/>
  <c r="D25" i="56" s="1"/>
  <c r="E21" i="56" l="1"/>
  <c r="E25" i="56" s="1"/>
  <c r="C37" i="56" l="1"/>
  <c r="C40" i="56" s="1"/>
  <c r="D37" i="56"/>
  <c r="D40" i="56" s="1"/>
  <c r="E39" i="56"/>
  <c r="E37" i="56" s="1"/>
  <c r="E40" i="56" s="1"/>
  <c r="H35" i="13" l="1"/>
  <c r="H36" i="13"/>
  <c r="C25" i="13"/>
  <c r="E31" i="13" s="1"/>
  <c r="H40" i="13" l="1"/>
  <c r="D35" i="13"/>
  <c r="E35" i="13" s="1"/>
  <c r="F31" i="13"/>
  <c r="F33" i="13" s="1"/>
  <c r="E46" i="13"/>
  <c r="C31" i="13"/>
  <c r="H31" i="13" s="1"/>
  <c r="I31" i="13" s="1"/>
  <c r="F48" i="13"/>
  <c r="E32" i="13"/>
  <c r="D32" i="13"/>
  <c r="D34" i="13"/>
  <c r="E33" i="13"/>
  <c r="F41" i="13" l="1"/>
  <c r="E47" i="13"/>
  <c r="E49" i="13"/>
  <c r="E48" i="13"/>
  <c r="C33" i="13"/>
  <c r="H32" i="13" s="1"/>
  <c r="I32" i="13" s="1"/>
  <c r="I33" i="13" s="1"/>
  <c r="F32" i="13"/>
  <c r="J34" i="13" l="1"/>
  <c r="B82" i="13"/>
  <c r="D13" i="13"/>
  <c r="D17" i="13"/>
  <c r="D18" i="13"/>
  <c r="D19" i="13"/>
  <c r="D22" i="13"/>
  <c r="C24" i="13"/>
  <c r="C88" i="13"/>
  <c r="E88" i="13"/>
  <c r="F88" i="13"/>
  <c r="G88" i="13"/>
  <c r="C89" i="13"/>
  <c r="D89" i="13"/>
  <c r="E89" i="13"/>
  <c r="F89" i="13"/>
  <c r="G89" i="13"/>
  <c r="C90" i="13"/>
  <c r="D90" i="13"/>
  <c r="E90" i="13"/>
  <c r="F90" i="13"/>
  <c r="G90" i="13"/>
  <c r="C91" i="13"/>
  <c r="D91" i="13"/>
  <c r="E91" i="13"/>
  <c r="F91" i="13"/>
  <c r="G91" i="13"/>
  <c r="C92" i="13"/>
  <c r="E92" i="13"/>
  <c r="F92" i="13"/>
  <c r="G92" i="13"/>
  <c r="C93" i="13"/>
  <c r="E93" i="13"/>
  <c r="F93" i="13"/>
  <c r="G93" i="13"/>
  <c r="C94" i="13"/>
  <c r="E94" i="13"/>
  <c r="F94" i="13"/>
  <c r="G94" i="13"/>
  <c r="C95" i="13"/>
  <c r="D95" i="13"/>
  <c r="D104" i="13"/>
  <c r="E104" i="13"/>
  <c r="D105" i="13"/>
  <c r="E105" i="13"/>
  <c r="D106" i="13"/>
  <c r="E106" i="13"/>
  <c r="D107" i="13"/>
  <c r="E107" i="13"/>
  <c r="D108" i="13"/>
  <c r="E108" i="13"/>
  <c r="D109" i="13"/>
  <c r="E109" i="13"/>
  <c r="D110" i="13"/>
  <c r="E110" i="13"/>
  <c r="D111" i="13"/>
  <c r="E111" i="13"/>
</calcChain>
</file>

<file path=xl/sharedStrings.xml><?xml version="1.0" encoding="utf-8"?>
<sst xmlns="http://schemas.openxmlformats.org/spreadsheetml/2006/main" count="4126" uniqueCount="1197">
  <si>
    <t>NUMERO PROTOCOLLO</t>
  </si>
  <si>
    <t>Capo</t>
  </si>
  <si>
    <t>Capo III</t>
  </si>
  <si>
    <t>CLASSIFICAZIONE ATECO</t>
  </si>
  <si>
    <t>DATA PRESENTAZIONE DOMANDA</t>
  </si>
  <si>
    <t>DATA COSTITUZIONE</t>
  </si>
  <si>
    <t>DATI DA PIANO D'IMPRESA</t>
  </si>
  <si>
    <t xml:space="preserve">Realizzazione Piano d'Impresa
(24 mesi) </t>
  </si>
  <si>
    <t xml:space="preserve">Prospetto Fonti-Impieghi </t>
  </si>
  <si>
    <t>TOTALE</t>
  </si>
  <si>
    <t>€</t>
  </si>
  <si>
    <t>Investimenti richiesti alle agevolazioni</t>
  </si>
  <si>
    <t>Altri investimenti non richiesti ad agevolazione</t>
  </si>
  <si>
    <t>Capitale Circolante</t>
  </si>
  <si>
    <t>IVA sugli impieghi</t>
  </si>
  <si>
    <t>Totale Impieghi</t>
  </si>
  <si>
    <t>Mezzi propri:</t>
  </si>
  <si>
    <t>1. Capitale Sociale (solo per soc. da costituire)</t>
  </si>
  <si>
    <t>2. Incremento Capitale Sociale</t>
  </si>
  <si>
    <t>3. Finanziamento Soci infruttifero</t>
  </si>
  <si>
    <t xml:space="preserve">4. Versamenti in c/capitale </t>
  </si>
  <si>
    <t>5. Altre disponibilità di capitale proprio*</t>
  </si>
  <si>
    <t>Finanziamenti extra NITO:</t>
  </si>
  <si>
    <t>1. Finanziamenti bancari a breve termine</t>
  </si>
  <si>
    <t>2. Finanziamenti bancari a medio-lungo termine</t>
  </si>
  <si>
    <t>3. Altre disponibilità (specificare)</t>
  </si>
  <si>
    <t>Finanziamento NITO</t>
  </si>
  <si>
    <t>1. Finanziamento agevolato</t>
  </si>
  <si>
    <t>2. Contributo a fondo perduto</t>
  </si>
  <si>
    <t>Totale Fonti</t>
  </si>
  <si>
    <t>CASO - CAPO II</t>
  </si>
  <si>
    <t>CAPO III</t>
  </si>
  <si>
    <t>IPOTESI DI ANNO A REGIME 
(MAX 5 ANNI - 2 realizzazione investimento)</t>
  </si>
  <si>
    <t>SOCIETA'</t>
  </si>
  <si>
    <t>STATO PATRIMONIALE ATTIVO</t>
  </si>
  <si>
    <t>CONTO ECONOMICO</t>
  </si>
  <si>
    <t>A) Crediti verso soci per versamenti ancora dovuti</t>
  </si>
  <si>
    <t>A) Valore della produzione</t>
  </si>
  <si>
    <t>B) Immobilizzazioni, con separata indicazione di quelle concesse in locazione finanziaria</t>
  </si>
  <si>
    <t xml:space="preserve">    1) Ricavi delle vendite e delle prestazioni</t>
  </si>
  <si>
    <t xml:space="preserve">    I. Immateriali</t>
  </si>
  <si>
    <r>
      <t xml:space="preserve">    2) 3) 4) Variazione rimanenze e lavori (</t>
    </r>
    <r>
      <rPr>
        <i/>
        <sz val="9"/>
        <color rgb="FF000000"/>
        <rFont val="Calibri"/>
        <family val="2"/>
      </rPr>
      <t>prodotti che si trovano in magazzino pronti alla vendita</t>
    </r>
    <r>
      <rPr>
        <sz val="9"/>
        <color indexed="8"/>
        <rFont val="Calibri"/>
        <family val="2"/>
      </rPr>
      <t>), immobilizzazioni per lavori interni</t>
    </r>
  </si>
  <si>
    <t xml:space="preserve">        1) Costi di impianto e di ampliamento</t>
  </si>
  <si>
    <t xml:space="preserve">    5) Altri ricavi e proventi:</t>
  </si>
  <si>
    <t xml:space="preserve">        2) Costi di ricerca, di sviluppo e di pubblicità</t>
  </si>
  <si>
    <t>B) Costi della produzione</t>
  </si>
  <si>
    <t xml:space="preserve">        3) Diritti di brevetto industriale e di utilizzo di opere dell'ingegno</t>
  </si>
  <si>
    <t xml:space="preserve">    6) Acquisti materie prime, sussidiarie, di consumo e di merci</t>
  </si>
  <si>
    <t xml:space="preserve">        4) Concessioni, licenze, marchi e diritti simili</t>
  </si>
  <si>
    <t xml:space="preserve">    7) Spese per prestazioni di servizi</t>
  </si>
  <si>
    <t xml:space="preserve">        5) Avviamento</t>
  </si>
  <si>
    <t xml:space="preserve">    8) Spese per godimento di beni di terzi</t>
  </si>
  <si>
    <t xml:space="preserve">        6) Immobilizzazioni immateriali in corso e acconti</t>
  </si>
  <si>
    <t xml:space="preserve">    9) Costi del personale</t>
  </si>
  <si>
    <t xml:space="preserve">        7) Altre</t>
  </si>
  <si>
    <t xml:space="preserve">    10) Ammortamenti e svalutazioni</t>
  </si>
  <si>
    <t xml:space="preserve">    II. Materiali</t>
  </si>
  <si>
    <r>
      <t xml:space="preserve">    11) Variazioni rimanenze </t>
    </r>
    <r>
      <rPr>
        <i/>
        <sz val="8"/>
        <color rgb="FF000000"/>
        <rFont val="Arial"/>
        <family val="2"/>
      </rPr>
      <t>(materie prime nel ciclo di lavorazione)</t>
    </r>
  </si>
  <si>
    <t xml:space="preserve">        1) Terreni e fabbricati</t>
  </si>
  <si>
    <t xml:space="preserve">    12) 13) Accantonamenti</t>
  </si>
  <si>
    <t xml:space="preserve">        2) Impianti e macchinario</t>
  </si>
  <si>
    <t xml:space="preserve">    14)  Oneri gestione</t>
  </si>
  <si>
    <t xml:space="preserve">        3) Attrezzature industriali e commerciali</t>
  </si>
  <si>
    <t>Differenza tra Valore e Costo della Produzione</t>
  </si>
  <si>
    <t xml:space="preserve">        4) Altri beni</t>
  </si>
  <si>
    <t>C) Proventi e oneri finanziari</t>
  </si>
  <si>
    <t xml:space="preserve">        5) Immobilizzazioni in corso e acconti</t>
  </si>
  <si>
    <t xml:space="preserve">    15) 16) Proventi</t>
  </si>
  <si>
    <t xml:space="preserve">    III. Finanziarie</t>
  </si>
  <si>
    <t xml:space="preserve">    17) Interessi e altri oneri finanziari:</t>
  </si>
  <si>
    <t xml:space="preserve">        1) Partecipazioni in:</t>
  </si>
  <si>
    <t>D) Rettifiche di valore di attività finanziarie</t>
  </si>
  <si>
    <t xml:space="preserve">        2) Crediti</t>
  </si>
  <si>
    <t>Risultato prima delle imposte</t>
  </si>
  <si>
    <t xml:space="preserve">                - entro 12 mesi</t>
  </si>
  <si>
    <t>E) Imposte sul reddito dell'esercizio</t>
  </si>
  <si>
    <t xml:space="preserve">                - oltre 12 mesi</t>
  </si>
  <si>
    <t>F) Utile (Perdita) dell'esercizio</t>
  </si>
  <si>
    <t xml:space="preserve">        3) 4) Altri</t>
  </si>
  <si>
    <t>C) Attivo circolante</t>
  </si>
  <si>
    <t xml:space="preserve">    I. Rimanenze</t>
  </si>
  <si>
    <t xml:space="preserve">    Immobilizzazioni materiali destinate alla vendita</t>
  </si>
  <si>
    <t>Dati ultimo bilancio (antecedente la domanda)</t>
  </si>
  <si>
    <t>Anno presentazione domanda</t>
  </si>
  <si>
    <t>Anno 1° realizzazione investimento</t>
  </si>
  <si>
    <t>Anno 2° realizzazione investimento</t>
  </si>
  <si>
    <t xml:space="preserve">    II. Crediti</t>
  </si>
  <si>
    <t>Prospetto flussi di cassa (indiretto)</t>
  </si>
  <si>
    <t xml:space="preserve">            - entro esercizio successivo</t>
  </si>
  <si>
    <t>Utile (Perdita) d’esercizio</t>
  </si>
  <si>
    <t xml:space="preserve">            - oltre esercizio successivo</t>
  </si>
  <si>
    <t>Ammortamento e Svalutazioni</t>
  </si>
  <si>
    <t xml:space="preserve">    III. Attività finanziarie che non costituiscono immobilizzazioni</t>
  </si>
  <si>
    <t xml:space="preserve">Accantonamenti </t>
  </si>
  <si>
    <t xml:space="preserve">    IV. Disponibilità liquide</t>
  </si>
  <si>
    <t>Cash flow Operativo</t>
  </si>
  <si>
    <t>D) Ratei e risconti attivi</t>
  </si>
  <si>
    <t>Investimenti (Capitalizzabili)</t>
  </si>
  <si>
    <t>STATO PATRIMONIALE PASSIVO</t>
  </si>
  <si>
    <t>Cash Flow Investimenti</t>
  </si>
  <si>
    <t>A) Patrimonio netto</t>
  </si>
  <si>
    <t>Finanziamenti:</t>
  </si>
  <si>
    <t xml:space="preserve">    I. Capitale</t>
  </si>
  <si>
    <t>Bancari breve termine</t>
  </si>
  <si>
    <t xml:space="preserve">    II. III. IV. V. VII. Riserve</t>
  </si>
  <si>
    <t>Bancari medio-lungo termine</t>
  </si>
  <si>
    <t>B) Fondi per rischi e oneri</t>
  </si>
  <si>
    <t>Soci (versamenti)</t>
  </si>
  <si>
    <t>C) Trattamento fine rapporto di lavoro subordinato</t>
  </si>
  <si>
    <t>NIT0 mutuo</t>
  </si>
  <si>
    <t>D) Debiti</t>
  </si>
  <si>
    <t>NIT0 fondo perduto</t>
  </si>
  <si>
    <t xml:space="preserve">    4) Debiti verso banche</t>
  </si>
  <si>
    <t>Rimborso finanziamenti (capitale + interessi - valore assoluto)</t>
  </si>
  <si>
    <t xml:space="preserve">        -debiti entro 12 mesi</t>
  </si>
  <si>
    <t>Rimborso mutuo agevolato NIT0</t>
  </si>
  <si>
    <t xml:space="preserve">        -debiti oltre 12 mesi</t>
  </si>
  <si>
    <t>Aumenti di capitale (versamenti)</t>
  </si>
  <si>
    <t xml:space="preserve">    6) Acconti</t>
  </si>
  <si>
    <t>Cash Flow Finanziamento</t>
  </si>
  <si>
    <t xml:space="preserve">        -acconti entro 12 mesi</t>
  </si>
  <si>
    <t>Cassa e Banche (inizio periodo)</t>
  </si>
  <si>
    <t xml:space="preserve">        -acconti oltre 12 mesi</t>
  </si>
  <si>
    <t>Cassa e Banche (fine periodo)</t>
  </si>
  <si>
    <t xml:space="preserve">    12) Debiti tributari</t>
  </si>
  <si>
    <t xml:space="preserve">        -debiti trib. entro 12 mesi</t>
  </si>
  <si>
    <t xml:space="preserve">        -debiti trib. oltre 12 mesi</t>
  </si>
  <si>
    <t>Altri debiti</t>
  </si>
  <si>
    <t xml:space="preserve">        -altri deb. entro 12 mesi</t>
  </si>
  <si>
    <t xml:space="preserve">        -altri deb oltre 12 mesi</t>
  </si>
  <si>
    <t>E) Ratei e risconti</t>
  </si>
  <si>
    <t>Opere murarie e assimilate</t>
  </si>
  <si>
    <t>Acquisto immobile sede dell'attività</t>
  </si>
  <si>
    <t>SRL</t>
  </si>
  <si>
    <t>Anticipo</t>
  </si>
  <si>
    <t>Macchinari, impianti ed attrezzature</t>
  </si>
  <si>
    <t>SRLS</t>
  </si>
  <si>
    <t>I SAL</t>
  </si>
  <si>
    <t>Programmi informatici e servizi per le tecnologie dell’informazione e della comunicazione</t>
  </si>
  <si>
    <t>SRL Unipersonale</t>
  </si>
  <si>
    <t>II SAL</t>
  </si>
  <si>
    <t>Acquisto di brevetti o acquisizione di relative licenze d’uso</t>
  </si>
  <si>
    <t>Programmi informatici, brevetti, licenze e marchi</t>
  </si>
  <si>
    <t>SPA</t>
  </si>
  <si>
    <t>III SAL</t>
  </si>
  <si>
    <t>Brevetti, licenze e marchi</t>
  </si>
  <si>
    <t>Consulenze specialistiche</t>
  </si>
  <si>
    <t>Non richiesto da realizzare</t>
  </si>
  <si>
    <t>SAPA</t>
  </si>
  <si>
    <t>IV SAL</t>
  </si>
  <si>
    <t>Consulenze specialistiche capitalizzabili</t>
  </si>
  <si>
    <t>Oneri notarili connessi alla stipula del contratto di finanziamento ed oneri connessi alla costituzione della società</t>
  </si>
  <si>
    <t>SNC</t>
  </si>
  <si>
    <t>SAL a Saldo</t>
  </si>
  <si>
    <t>Oneri connessi alla stipula contratto di finanziamento (ad esempio spese notarili) e per la costituzione della società</t>
  </si>
  <si>
    <t>SAS</t>
  </si>
  <si>
    <t>Unica soluzione</t>
  </si>
  <si>
    <t>SRL STP</t>
  </si>
  <si>
    <t>SRLS STP</t>
  </si>
  <si>
    <t>SPA STP</t>
  </si>
  <si>
    <t>SAPA STP</t>
  </si>
  <si>
    <t>SNC STP</t>
  </si>
  <si>
    <t>SAS STP</t>
  </si>
  <si>
    <t>Soc. cons. srl</t>
  </si>
  <si>
    <t>Soc. Coop.</t>
  </si>
  <si>
    <t>Soc. Coop. STP</t>
  </si>
  <si>
    <t>Soc. Cons. A.R.L.</t>
  </si>
  <si>
    <t>Società estera</t>
  </si>
  <si>
    <t>ND</t>
  </si>
  <si>
    <t>Proposta di calcolo di contributi 
(da allegare al format di domanda)</t>
  </si>
  <si>
    <r>
      <rPr>
        <b/>
        <i/>
        <u/>
        <sz val="20"/>
        <color theme="1"/>
        <rFont val="Calibri"/>
        <family val="2"/>
      </rPr>
      <t>IMPORTANTE</t>
    </r>
    <r>
      <rPr>
        <b/>
        <i/>
        <sz val="20"/>
        <color theme="1"/>
        <rFont val="Calibri"/>
        <family val="2"/>
      </rPr>
      <t xml:space="preserve">: </t>
    </r>
    <r>
      <rPr>
        <b/>
        <i/>
        <sz val="14"/>
        <color theme="1"/>
        <rFont val="Calibri"/>
        <family val="2"/>
      </rPr>
      <t>CONFIGURA IL CONTRIBUTO FINANZIARIO CHE VUOI RICHIEDERE, COMPILA LE CELLE AZZURRE SEGUENDO I 4 PASSAGGI</t>
    </r>
  </si>
  <si>
    <t>Comuni colpiti maggiormente</t>
  </si>
  <si>
    <t>REGIONE SEDE INIZIATIVA</t>
  </si>
  <si>
    <t>PROVINCIA/UNITA' TERRITORIALE</t>
  </si>
  <si>
    <t>COMUNE</t>
  </si>
  <si>
    <t>Comuni maggiormenti colpti</t>
  </si>
  <si>
    <t>I seguenti campi sono opzionali, se selezionati saranno sottoposti a verifica da parte dell'Agenzia</t>
  </si>
  <si>
    <t>LOCALIZZAZIONE</t>
  </si>
  <si>
    <t>CONTROLLO Art. 107.3.a</t>
  </si>
  <si>
    <t>CONTROLLO Art. 107.3.c</t>
  </si>
  <si>
    <t>SEDE IN ZONA A P.R.G.</t>
  </si>
  <si>
    <t>Compagine sociale da donna e uomini under 36</t>
  </si>
  <si>
    <t>Impresa innovativa iscritta nell'apposita sezione del registro delle imprese</t>
  </si>
  <si>
    <t>MACROVOCE INVESTIMENTI</t>
  </si>
  <si>
    <t>IMPONIBILE STIMA INVESTIMENTO €</t>
  </si>
  <si>
    <t>INVESTIMENTO FINANZIABILE</t>
  </si>
  <si>
    <t>% AMMISSIBILITA' NORMATIVA</t>
  </si>
  <si>
    <t>% STIMA PROPONENTE</t>
  </si>
  <si>
    <t>Brevetti, Licenze e Marchi</t>
  </si>
  <si>
    <t>TOT. INVESTIMENTI</t>
  </si>
  <si>
    <t>GESTIONE STIMA €</t>
  </si>
  <si>
    <t>GESTIONE AMMISSIBILE</t>
  </si>
  <si>
    <t>% NORMATIVA</t>
  </si>
  <si>
    <t>%</t>
  </si>
  <si>
    <t>AMMISSIBILE TOT. (INV + GESTIONE)</t>
  </si>
  <si>
    <t>RICHIESTA AIUTI</t>
  </si>
  <si>
    <t>% UTILIZZO AIUTO NITO (max 90%)</t>
  </si>
  <si>
    <t>CONCEDIBILE MAX</t>
  </si>
  <si>
    <t xml:space="preserve">% UTILIZZO MAX </t>
  </si>
  <si>
    <t>% UTILIZZO art. 22</t>
  </si>
  <si>
    <t>valori negativi</t>
  </si>
  <si>
    <t>controllo</t>
  </si>
  <si>
    <t xml:space="preserve">Eccedi il valore massimo richiedibile di  </t>
  </si>
  <si>
    <t>PUOI ANCORA CHIEDERE A MUTUO</t>
  </si>
  <si>
    <t xml:space="preserve">Eccedi il valore massimo richiedibile per il mutuo di € </t>
  </si>
  <si>
    <t>IMPORTO RICHIESTO A MUTUO</t>
  </si>
  <si>
    <t xml:space="preserve">Eccedi il valore massimo richiedibile per il fondo perduto di € </t>
  </si>
  <si>
    <t>PUOI ANCORA CHIEDERE A FONDO PERDUTO</t>
  </si>
  <si>
    <t>IMPORTO RICHIESTO A FONDO PERDUTO</t>
  </si>
  <si>
    <t>SE(C45=400000;SE((C24*C44)&gt;C51;C51;C24*C44);SE((C24*C44)&gt;C45;C45;C24*C44))</t>
  </si>
  <si>
    <t>TOT. COPERTURA FINANZIARIA</t>
  </si>
  <si>
    <t>VINCOLI</t>
  </si>
  <si>
    <t>% MUTUO</t>
  </si>
  <si>
    <t>€ MUTUO</t>
  </si>
  <si>
    <t>% SPESE GESTIONE</t>
  </si>
  <si>
    <t xml:space="preserve">% FONDO PERDUTO </t>
  </si>
  <si>
    <t>€ FONDO PERDUTO</t>
  </si>
  <si>
    <t xml:space="preserve">% LEGGE </t>
  </si>
  <si>
    <t>=ARROTONDA(SE(E(C28=0;C30=0);E27;
SE(C30=0;E27-C28;
SE(O(((C34-D30-D28)*C21)+C28&gt;E27;((C34-D30-D28)*C21)+C28&gt;((1-G28)*C35));MIN(E27-C28;((1-G28-G27)*C35));(C34-D30-D28)*C21)));2)</t>
  </si>
  <si>
    <t>=SE(E(C30=0;C28=0);E28;
SE(C28=0;E28-C30;
SE(((C34-D30-D28)*C21)+C30&gt;E28;E28-C30;(C34-D30-D28)*C21)))</t>
  </si>
  <si>
    <t xml:space="preserve">SPESE AMMISSIBILI MASSIME </t>
  </si>
  <si>
    <t>=ARROTONDA(SE(E(C30=0;C32=0);E30;
SE(C32=0;E30-C30;
SE(O(((C36-D32-D30)*C23)+C32&gt;E30;((C36-D32-D30)*C23)+C32&gt;((1-G30-G29)*C37));MIN(E30-C30;((1-G30-G29)*C37));(C36-D32-D30)*C23)));2)</t>
  </si>
  <si>
    <t>SPESE AMMISSIBILI VINCOLO MINIMO</t>
  </si>
  <si>
    <t>Vincolo circolare 50% (on su bilanciamento mutuo e FP)</t>
  </si>
  <si>
    <t>REGIONE</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</si>
  <si>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</si>
  <si>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</si>
  <si>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</si>
  <si>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</si>
  <si>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</si>
  <si>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</si>
  <si>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</si>
  <si>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</si>
  <si>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</si>
  <si>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</si>
  <si>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</si>
  <si>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</si>
  <si>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</si>
  <si>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</si>
  <si>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</si>
  <si>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</si>
  <si>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</si>
  <si>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</si>
  <si>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 Aosta</t>
  </si>
  <si>
    <t>Veneto</t>
  </si>
  <si>
    <t>NEUTRA</t>
  </si>
  <si>
    <t>Art. 107.3.c</t>
  </si>
  <si>
    <t>Art. 107.3.a</t>
  </si>
  <si>
    <t xml:space="preserve">Tutta la modulistica e i file di calcolo possono essere soggetti ad aggiornamenti. Utilizzare l'ultima versione disponibile presente sul sito al momento dell'invio della domanda.
Documento da produrre in formato pdf nativo firmato digitalmente dal rappresentante legale ovvero dal referente del progetto e da caricare nell'upload degli allegati alla domanda online insieme al file Excel. </t>
  </si>
  <si>
    <t>=SE(O(C30+C32=0;C29&lt;0;C31&lt;0)=VERO;"";CONCAT("La combinazione di aiuti che hai selezionato garantisce una copertura del";" ";E33;"%., ";"dovrai garantire la copertura di ";TESTO(E29;"€ #.##0,00");".";SE(C32&lt;&gt;0;CONCAT(" Nel caso in cui i fondi per il fondo perduto fossero esauriti, ti verrà riconosciuta la possibilità di ottenere il mutuo a tasso zero per l'importo massimo di ";TESTO(E29;"€ #.##0,00");" al netto della disponibilità di fondi.");"")))</t>
  </si>
  <si>
    <t>MUTUO €</t>
  </si>
  <si>
    <t>FP €</t>
  </si>
  <si>
    <t>Copertura tot. %</t>
  </si>
  <si>
    <t>% FP</t>
  </si>
  <si>
    <t xml:space="preserve">Opere murarie e assimilate </t>
  </si>
  <si>
    <t>Programmi informatici e servizi per le tecnologie</t>
  </si>
  <si>
    <t>Oneri connessi alla stipula del contratto di finanziamento agevolato o/e alla costituzione della società</t>
  </si>
  <si>
    <t>Gestione</t>
  </si>
  <si>
    <t>AMMESSO</t>
  </si>
  <si>
    <t>EROGABILE MUTUO</t>
  </si>
  <si>
    <t>EROGABILE FONDO PERDUTO</t>
  </si>
  <si>
    <t>Preventivo o Fattura</t>
  </si>
  <si>
    <t>N. Preventivo o Fattura</t>
  </si>
  <si>
    <t>Fornitore</t>
  </si>
  <si>
    <t>Descrizone spesa</t>
  </si>
  <si>
    <t xml:space="preserve">Macrovoce di spesa </t>
  </si>
  <si>
    <t>Imponibile</t>
  </si>
  <si>
    <t>IVA</t>
  </si>
  <si>
    <t>Altri oneri</t>
  </si>
  <si>
    <t>Totale</t>
  </si>
  <si>
    <t>Note</t>
  </si>
  <si>
    <t>Tutta la modulistica e i file di calcolo possono essere soggetti ad aggiornamenti. Utilizzare l'ultima versione disponibile presente sul sito al momento dell'invio della domanda.
Documento da produrre in formato pdf nativo firmato digitalmente dal rappresentante legale ovvero dal referente del progetto e da caricare nell'upload degli allegati alla domanda online insieme al file Excel.</t>
  </si>
  <si>
    <t>NORMATIVA DI RIFERIMENTO</t>
  </si>
  <si>
    <t>Capo II</t>
  </si>
  <si>
    <t>FISSO, NASCOSTO</t>
  </si>
  <si>
    <t>Se l'impresa non è costituita inserire nella cella "DATA COSTITUZIONE" la stessa data imputata nella cella relativa alla "DATA PRESENTAZIONE DOMANDA".</t>
  </si>
  <si>
    <t>Anno 1</t>
  </si>
  <si>
    <t>Anno 2</t>
  </si>
  <si>
    <t>Ripartizione percentuale di investimento</t>
  </si>
  <si>
    <t>Inserire in termini percentuali la quota di investimento che si intende realizzare nei primi 12 mesi</t>
  </si>
  <si>
    <t>DATI PIANO D'IMPRESA</t>
  </si>
  <si>
    <t>Imponibile stima investimento</t>
  </si>
  <si>
    <t>IVA e altri oneri sugli impieghi</t>
  </si>
  <si>
    <t>Inserire disponibilità massime per il progetto in grado di far fronte ad eventuali rimodulazioni dell'agevolazioni concesse</t>
  </si>
  <si>
    <t>Rimborso finanziamenti (capitale + interessi in valore assoluto)</t>
  </si>
  <si>
    <t>Tutta la modulistica e i file di calcolo possono essere soggetti ad aggiornamenti. Utilizzare l'ultima versione disponibile presente sul sito al momento dell'invio della domanda. Documento da produrre in formato pdf nativo firmato digitalmente dal rappresentante legale ovvero dal referente del progetto e da caricare nell'upload degli allegati alla domanda online insieme al file Excel.</t>
  </si>
  <si>
    <t>Livorno</t>
  </si>
  <si>
    <t>Comune</t>
  </si>
  <si>
    <t>Regione</t>
  </si>
  <si>
    <t>Provincia</t>
  </si>
  <si>
    <t>ex art. 107 par. 3 lettera C)</t>
  </si>
  <si>
    <t xml:space="preserve">Carta
 Zona C  </t>
  </si>
  <si>
    <t>Bando 
Sisma</t>
  </si>
  <si>
    <t>L'Aquila</t>
  </si>
  <si>
    <t>Teramo</t>
  </si>
  <si>
    <t>Rieti</t>
  </si>
  <si>
    <t>Ancona</t>
  </si>
  <si>
    <t>Macerata</t>
  </si>
  <si>
    <t>Ascoli Piceno</t>
  </si>
  <si>
    <t>Fermo</t>
  </si>
  <si>
    <t>Perugia</t>
  </si>
  <si>
    <t>Terni</t>
  </si>
  <si>
    <t>Comuni maggiornamente colpiti</t>
  </si>
  <si>
    <t>Denominazione (Italiana e straniera)</t>
  </si>
  <si>
    <t>Denominazione in italiano</t>
  </si>
  <si>
    <t>Denominazione altra lingua</t>
  </si>
  <si>
    <t>Denominazione regione</t>
  </si>
  <si>
    <t>Denominazione dell'Unità territoriale sovracomunale 
(valida a fini statistici)</t>
  </si>
  <si>
    <t>Vercelli</t>
  </si>
  <si>
    <t>Biella</t>
  </si>
  <si>
    <t>Torino</t>
  </si>
  <si>
    <t>Valle_d_Aosta</t>
  </si>
  <si>
    <t>Valle d Aosta Vallée d Aoste</t>
  </si>
  <si>
    <t>Como</t>
  </si>
  <si>
    <t>Sondrio</t>
  </si>
  <si>
    <t>Pavia</t>
  </si>
  <si>
    <t>Cremona</t>
  </si>
  <si>
    <t>Mantova</t>
  </si>
  <si>
    <t>Lodi</t>
  </si>
  <si>
    <t>Venezia</t>
  </si>
  <si>
    <t>Rovigo</t>
  </si>
  <si>
    <t>Belluno</t>
  </si>
  <si>
    <t>Udine</t>
  </si>
  <si>
    <t>Gorizia</t>
  </si>
  <si>
    <t>Pordenone</t>
  </si>
  <si>
    <t>Savona</t>
  </si>
  <si>
    <t>Imperia</t>
  </si>
  <si>
    <t>La Spezia</t>
  </si>
  <si>
    <t>Genova</t>
  </si>
  <si>
    <t>Piacenza</t>
  </si>
  <si>
    <t>Ferrara</t>
  </si>
  <si>
    <t>Massa Carrara</t>
  </si>
  <si>
    <t>Lucca</t>
  </si>
  <si>
    <t>Pistoia</t>
  </si>
  <si>
    <t>Pisa</t>
  </si>
  <si>
    <t>Arezzo</t>
  </si>
  <si>
    <t>Grosseto</t>
  </si>
  <si>
    <t>Pesaro e Urbino</t>
  </si>
  <si>
    <t>Viterbo</t>
  </si>
  <si>
    <t>Latina</t>
  </si>
  <si>
    <t>Frosinone</t>
  </si>
  <si>
    <t>Roma</t>
  </si>
  <si>
    <t>Pescara</t>
  </si>
  <si>
    <t>Chieti</t>
  </si>
  <si>
    <t>Cascia</t>
  </si>
  <si>
    <t>si</t>
  </si>
  <si>
    <t>L Aquila</t>
  </si>
  <si>
    <t>Navelli</t>
  </si>
  <si>
    <t>Arsita</t>
  </si>
  <si>
    <t>Accumoli</t>
  </si>
  <si>
    <t>Cerreto d'Esi</t>
  </si>
  <si>
    <t xml:space="preserve">Acquacanina </t>
  </si>
  <si>
    <t>Acquasanta Terme</t>
  </si>
  <si>
    <t>Amandola</t>
  </si>
  <si>
    <t>Arrone</t>
  </si>
  <si>
    <t>Campotosto</t>
  </si>
  <si>
    <t>Balocco</t>
  </si>
  <si>
    <t>Si</t>
  </si>
  <si>
    <t>Benna</t>
  </si>
  <si>
    <t>Agliè</t>
  </si>
  <si>
    <t>Arnad</t>
  </si>
  <si>
    <t>Albavilla</t>
  </si>
  <si>
    <t>Andalo Valtellino</t>
  </si>
  <si>
    <t>Albuzzano</t>
  </si>
  <si>
    <t>Capergnanica</t>
  </si>
  <si>
    <t>Bagnolo San Vito</t>
  </si>
  <si>
    <t>Brembio</t>
  </si>
  <si>
    <t>Bergantino</t>
  </si>
  <si>
    <t>Agordo</t>
  </si>
  <si>
    <t>Aiello del Friuli</t>
  </si>
  <si>
    <t>Cormons</t>
  </si>
  <si>
    <t>Brugnera</t>
  </si>
  <si>
    <t>Altare</t>
  </si>
  <si>
    <t>Apricale</t>
  </si>
  <si>
    <t>Arcola</t>
  </si>
  <si>
    <t>Busalla</t>
  </si>
  <si>
    <t>Caorso</t>
  </si>
  <si>
    <t>Argenta</t>
  </si>
  <si>
    <t>Carrara</t>
  </si>
  <si>
    <t>Altopascio</t>
  </si>
  <si>
    <t>Agliana</t>
  </si>
  <si>
    <t>Campiglia Marittima</t>
  </si>
  <si>
    <t>Calcinaia</t>
  </si>
  <si>
    <t>Follonica</t>
  </si>
  <si>
    <t>Bastia Umbra</t>
  </si>
  <si>
    <t>Narni</t>
  </si>
  <si>
    <t>Frontone</t>
  </si>
  <si>
    <t>Castelbellino</t>
  </si>
  <si>
    <t>Apiro</t>
  </si>
  <si>
    <t>Acquapendente</t>
  </si>
  <si>
    <t>Aprilia</t>
  </si>
  <si>
    <t>Anagni</t>
  </si>
  <si>
    <t>Civitavecchia</t>
  </si>
  <si>
    <t>Aielli</t>
  </si>
  <si>
    <t>Ancarano</t>
  </si>
  <si>
    <t>Alanno</t>
  </si>
  <si>
    <t>Arielli</t>
  </si>
  <si>
    <t>Cerreto di Spoleto</t>
  </si>
  <si>
    <t>Altro</t>
  </si>
  <si>
    <t>Ocre</t>
  </si>
  <si>
    <t>Amatrice</t>
  </si>
  <si>
    <t>Fabriano</t>
  </si>
  <si>
    <t>Appignano del Tronto</t>
  </si>
  <si>
    <t>Belmonte Piceno</t>
  </si>
  <si>
    <t>Ferentillo</t>
  </si>
  <si>
    <t>Capitignano</t>
  </si>
  <si>
    <t>Borgosesia</t>
  </si>
  <si>
    <t>Bianzè</t>
  </si>
  <si>
    <t>Albiano d'Ivrea</t>
  </si>
  <si>
    <t>ALTRO</t>
  </si>
  <si>
    <t>Brissogne</t>
  </si>
  <si>
    <t>Cabiate</t>
  </si>
  <si>
    <t>Ardenno</t>
  </si>
  <si>
    <t>Borgo San Siro</t>
  </si>
  <si>
    <t>Cappella Cantone</t>
  </si>
  <si>
    <t>Curtatone</t>
  </si>
  <si>
    <t>Casalpusterlengo</t>
  </si>
  <si>
    <t>Bosaro</t>
  </si>
  <si>
    <t>Alleghe</t>
  </si>
  <si>
    <t>Bagnaria Arsa</t>
  </si>
  <si>
    <t>Farra d'Isonzo</t>
  </si>
  <si>
    <t>Fontanafredda</t>
  </si>
  <si>
    <t>Arnasco</t>
  </si>
  <si>
    <t>Aurigo</t>
  </si>
  <si>
    <t>Follo</t>
  </si>
  <si>
    <t>Campomorone</t>
  </si>
  <si>
    <t>Castelvetro Piacentino</t>
  </si>
  <si>
    <t>Bondeno</t>
  </si>
  <si>
    <t>Massa</t>
  </si>
  <si>
    <t>Capannori</t>
  </si>
  <si>
    <t>Montale</t>
  </si>
  <si>
    <t>Fauglia</t>
  </si>
  <si>
    <t>Capolona</t>
  </si>
  <si>
    <t>Gavorrano</t>
  </si>
  <si>
    <t>Bettona</t>
  </si>
  <si>
    <t>San Gemini</t>
  </si>
  <si>
    <t>Serra Sant'Abbondio</t>
  </si>
  <si>
    <t>Belforte del Chienti</t>
  </si>
  <si>
    <t>Bolsena</t>
  </si>
  <si>
    <t>Castelforte</t>
  </si>
  <si>
    <t>Cassino</t>
  </si>
  <si>
    <t>Guidonia Montecelio</t>
  </si>
  <si>
    <t>Avezzano</t>
  </si>
  <si>
    <t>Castellalto</t>
  </si>
  <si>
    <t>Bolognano</t>
  </si>
  <si>
    <t>Atessa</t>
  </si>
  <si>
    <t>Monteleone di Spoleto</t>
  </si>
  <si>
    <t>Ofena</t>
  </si>
  <si>
    <t>Antrodoco</t>
  </si>
  <si>
    <t>Arquata del Tronto</t>
  </si>
  <si>
    <t>Falerone</t>
  </si>
  <si>
    <t>Montefranco</t>
  </si>
  <si>
    <t>Valle Castellana</t>
  </si>
  <si>
    <t>Casanova Elvo</t>
  </si>
  <si>
    <t>Buronzo</t>
  </si>
  <si>
    <t>Candelo</t>
  </si>
  <si>
    <t>Bairo</t>
  </si>
  <si>
    <t>Chambave</t>
  </si>
  <si>
    <t>Cadorago</t>
  </si>
  <si>
    <t>Berbenno di Valtellina</t>
  </si>
  <si>
    <t>Carbonara al Ticino</t>
  </si>
  <si>
    <t>Castelleone</t>
  </si>
  <si>
    <t>Motteggiana</t>
  </si>
  <si>
    <t>Codogno</t>
  </si>
  <si>
    <t>Calto</t>
  </si>
  <si>
    <t>Calalzo di Cadore</t>
  </si>
  <si>
    <t>Buttrio</t>
  </si>
  <si>
    <t>Fogliano Redipuglia</t>
  </si>
  <si>
    <t>Pasiano di Pordenone</t>
  </si>
  <si>
    <t>Bardineto</t>
  </si>
  <si>
    <t>Badalucco</t>
  </si>
  <si>
    <t>Carasco</t>
  </si>
  <si>
    <t>Monticelli d'Ongina</t>
  </si>
  <si>
    <t>Cento</t>
  </si>
  <si>
    <t>Montignoso</t>
  </si>
  <si>
    <t>Piombino</t>
  </si>
  <si>
    <t>Pontedera</t>
  </si>
  <si>
    <t>Civitella in Val di Chiana</t>
  </si>
  <si>
    <t>Campello sul Clitunno</t>
  </si>
  <si>
    <t>Cupramontana</t>
  </si>
  <si>
    <t>Bolognola</t>
  </si>
  <si>
    <t>Campofilone</t>
  </si>
  <si>
    <t>Castel Sant'Elia</t>
  </si>
  <si>
    <t>Cisterna di Latina</t>
  </si>
  <si>
    <t>Ceccano</t>
  </si>
  <si>
    <t>Pomezia</t>
  </si>
  <si>
    <t>Calascio</t>
  </si>
  <si>
    <t>Colonnella</t>
  </si>
  <si>
    <t>Bussi sul Tirino</t>
  </si>
  <si>
    <t>Casalanguida</t>
  </si>
  <si>
    <t>Norcia</t>
  </si>
  <si>
    <t>Ovindoli</t>
  </si>
  <si>
    <t>Borbona</t>
  </si>
  <si>
    <t>Massa Fermana</t>
  </si>
  <si>
    <t>Polino</t>
  </si>
  <si>
    <t>Cortino</t>
  </si>
  <si>
    <t>San Giacomo Vercellese</t>
  </si>
  <si>
    <t>Carisio</t>
  </si>
  <si>
    <t>Casapinta</t>
  </si>
  <si>
    <t>Beinasco</t>
  </si>
  <si>
    <t>Champdepraz</t>
  </si>
  <si>
    <t>Cantù</t>
  </si>
  <si>
    <t>Buglio in Monte</t>
  </si>
  <si>
    <t>Casteggio</t>
  </si>
  <si>
    <t>Crema</t>
  </si>
  <si>
    <t>Pegognaga</t>
  </si>
  <si>
    <t>Canaro</t>
  </si>
  <si>
    <t>Cencenighe Agordino</t>
  </si>
  <si>
    <t>Cervignano del Friuli</t>
  </si>
  <si>
    <t>Porcia</t>
  </si>
  <si>
    <t>Bormida</t>
  </si>
  <si>
    <t>Bajardo</t>
  </si>
  <si>
    <t>Santo Stefano di Magra</t>
  </si>
  <si>
    <t>Casarza Ligure</t>
  </si>
  <si>
    <t>Codigoro</t>
  </si>
  <si>
    <t>Porcari</t>
  </si>
  <si>
    <t>Rosignano Marittimo</t>
  </si>
  <si>
    <t>Casciana Terme Lari</t>
  </si>
  <si>
    <t>Laterina Pergine Valdarno</t>
  </si>
  <si>
    <t>Scarlino</t>
  </si>
  <si>
    <t>Caldarola</t>
  </si>
  <si>
    <t>Civita Castellana</t>
  </si>
  <si>
    <t>Fondi</t>
  </si>
  <si>
    <t>Ferentino</t>
  </si>
  <si>
    <t>Carsoli</t>
  </si>
  <si>
    <t>Controguerra</t>
  </si>
  <si>
    <t>Caramanico Terme</t>
  </si>
  <si>
    <t>Casoli</t>
  </si>
  <si>
    <t>Poggiodomo</t>
  </si>
  <si>
    <t>Pizzoli</t>
  </si>
  <si>
    <t>Borgo Velino</t>
  </si>
  <si>
    <t>Castel di Lama</t>
  </si>
  <si>
    <t>Monsampietro Morico</t>
  </si>
  <si>
    <t>Montereale</t>
  </si>
  <si>
    <t>Crescentino</t>
  </si>
  <si>
    <t>Castelletto Cervo</t>
  </si>
  <si>
    <t>Borgofranco d'Ivrea</t>
  </si>
  <si>
    <t>Charvensod</t>
  </si>
  <si>
    <t>Casnate con Bernate</t>
  </si>
  <si>
    <t>Castione Andevenno</t>
  </si>
  <si>
    <t>Certosa di Pavia</t>
  </si>
  <si>
    <t>Cremosano</t>
  </si>
  <si>
    <t>Roncoferraro</t>
  </si>
  <si>
    <t>Lodi Vecchio</t>
  </si>
  <si>
    <t>Castelmassa</t>
  </si>
  <si>
    <t>Cibiana di Cadore</t>
  </si>
  <si>
    <t>Chiopris-Viscone</t>
  </si>
  <si>
    <t>Mariano del Friuli</t>
  </si>
  <si>
    <t>Prata di Pordenone</t>
  </si>
  <si>
    <t>Cairo Montenotte</t>
  </si>
  <si>
    <t>Borgomaro</t>
  </si>
  <si>
    <t>Vezzano Ligure</t>
  </si>
  <si>
    <t>Casella</t>
  </si>
  <si>
    <t>Comacchio</t>
  </si>
  <si>
    <t>Crespina Lorenzana</t>
  </si>
  <si>
    <t>Castel Ritaldi</t>
  </si>
  <si>
    <t>Genga</t>
  </si>
  <si>
    <t>Camerino</t>
  </si>
  <si>
    <t>Corchiano</t>
  </si>
  <si>
    <t>Formia</t>
  </si>
  <si>
    <t>Tivoli</t>
  </si>
  <si>
    <t>Castel del Monte</t>
  </si>
  <si>
    <t>Corropoli</t>
  </si>
  <si>
    <t>Castiglione a Casauria</t>
  </si>
  <si>
    <t>Castel Frentano</t>
  </si>
  <si>
    <t>Preci</t>
  </si>
  <si>
    <t>Poggio Picenze</t>
  </si>
  <si>
    <t>Cantalice</t>
  </si>
  <si>
    <t>Castignano</t>
  </si>
  <si>
    <t>Montappone</t>
  </si>
  <si>
    <t>Torricella Sicura</t>
  </si>
  <si>
    <t>Crova</t>
  </si>
  <si>
    <t>Cavaglià</t>
  </si>
  <si>
    <t>Collegno</t>
  </si>
  <si>
    <t>Châtillon</t>
  </si>
  <si>
    <t>Cermenate</t>
  </si>
  <si>
    <t>Cosio Valtellino</t>
  </si>
  <si>
    <t>Cervesina</t>
  </si>
  <si>
    <t>Crotta d'Adda</t>
  </si>
  <si>
    <t>San Benedetto Po</t>
  </si>
  <si>
    <t>Merlino</t>
  </si>
  <si>
    <t>Castelnovo Bariano</t>
  </si>
  <si>
    <t>Colle Santa Lucia</t>
  </si>
  <si>
    <t>Corno di Rosazzo</t>
  </si>
  <si>
    <t>Monfalcone</t>
  </si>
  <si>
    <t>Calizzano</t>
  </si>
  <si>
    <t>Caravonica</t>
  </si>
  <si>
    <t>Castiglione Chiavarese</t>
  </si>
  <si>
    <t>Jesi</t>
  </si>
  <si>
    <t>Camporotondo di Fiastrone</t>
  </si>
  <si>
    <t>Francavilla d'Ete</t>
  </si>
  <si>
    <t>Fabrica di Roma</t>
  </si>
  <si>
    <t>Gaeta</t>
  </si>
  <si>
    <t>Piedimonte San Germano</t>
  </si>
  <si>
    <t>Celano</t>
  </si>
  <si>
    <t>Giulianova</t>
  </si>
  <si>
    <t>Cepagatti</t>
  </si>
  <si>
    <t>Sant'Anatolia di Narco</t>
  </si>
  <si>
    <t>Prata d'Ansidonia</t>
  </si>
  <si>
    <t>Castel Sant'Angelo</t>
  </si>
  <si>
    <t>Castorano</t>
  </si>
  <si>
    <t>Montefalcone Appennino</t>
  </si>
  <si>
    <t>Fontanetto Po</t>
  </si>
  <si>
    <t>Cigliano</t>
  </si>
  <si>
    <t>Cerreto Castello</t>
  </si>
  <si>
    <t>Colleretto Giacosa</t>
  </si>
  <si>
    <t>Donnas</t>
  </si>
  <si>
    <t>Cirimido</t>
  </si>
  <si>
    <t>Delebio</t>
  </si>
  <si>
    <t>Cura Carpignano</t>
  </si>
  <si>
    <t>Madignano</t>
  </si>
  <si>
    <t>San Giorgio Bigarello</t>
  </si>
  <si>
    <t>Mulazzano</t>
  </si>
  <si>
    <t>Ceneselli</t>
  </si>
  <si>
    <t>Domegge di Cadore</t>
  </si>
  <si>
    <t>Manzano</t>
  </si>
  <si>
    <t>Mossa</t>
  </si>
  <si>
    <t>Carcare</t>
  </si>
  <si>
    <t>Cesio</t>
  </si>
  <si>
    <t>Ceranesi</t>
  </si>
  <si>
    <t>Jolanda di Savoia</t>
  </si>
  <si>
    <t>Citerna</t>
  </si>
  <si>
    <t>Monsano</t>
  </si>
  <si>
    <t>Castelraimondo</t>
  </si>
  <si>
    <t>Gallese</t>
  </si>
  <si>
    <t>Casperia</t>
  </si>
  <si>
    <t>Itri</t>
  </si>
  <si>
    <t>Sant'Ambrogio sul Garigliano</t>
  </si>
  <si>
    <t>Fossa</t>
  </si>
  <si>
    <t>Mosciano Sant'Angelo</t>
  </si>
  <si>
    <t>Città Sant'Angelo</t>
  </si>
  <si>
    <t>Cupello</t>
  </si>
  <si>
    <t>Scheggino</t>
  </si>
  <si>
    <t>Rocca di Cambio</t>
  </si>
  <si>
    <t>Cittaducale</t>
  </si>
  <si>
    <t>Colli del Tronto</t>
  </si>
  <si>
    <t>Montefortino</t>
  </si>
  <si>
    <t>Formigliana</t>
  </si>
  <si>
    <t>Collobiano</t>
  </si>
  <si>
    <t>Cerrione</t>
  </si>
  <si>
    <t>Druento</t>
  </si>
  <si>
    <t>Fénis</t>
  </si>
  <si>
    <t>Cucciago</t>
  </si>
  <si>
    <t>Grosio</t>
  </si>
  <si>
    <t>Dorno</t>
  </si>
  <si>
    <t>Pizzighettone</t>
  </si>
  <si>
    <t>Suzzara</t>
  </si>
  <si>
    <t>Ospedaletto Lodigiano</t>
  </si>
  <si>
    <t>Ficarolo</t>
  </si>
  <si>
    <t>Falcade</t>
  </si>
  <si>
    <t>Pavia di Udine</t>
  </si>
  <si>
    <t>Ronchi dei Legionari</t>
  </si>
  <si>
    <t>Casanova Lerrone</t>
  </si>
  <si>
    <t>Chiusanico</t>
  </si>
  <si>
    <t>Chiavari</t>
  </si>
  <si>
    <t>Masi Torello</t>
  </si>
  <si>
    <t>Città di Castello</t>
  </si>
  <si>
    <t>Monte Roberto</t>
  </si>
  <si>
    <t>Castelsantangelo sul Nera</t>
  </si>
  <si>
    <t>Montefiascone</t>
  </si>
  <si>
    <t>Sant'Andrea del Garigliano</t>
  </si>
  <si>
    <t>Nereto</t>
  </si>
  <si>
    <t>Civitella Casanova</t>
  </si>
  <si>
    <t>Fara Filiorum Petri</t>
  </si>
  <si>
    <t>Sellano</t>
  </si>
  <si>
    <t>Rocca di Mezzo</t>
  </si>
  <si>
    <t>Cittareale</t>
  </si>
  <si>
    <t>Comunanza</t>
  </si>
  <si>
    <t>Montegiorgio</t>
  </si>
  <si>
    <t>Leonessa</t>
  </si>
  <si>
    <t>Gattinara</t>
  </si>
  <si>
    <t>Crosa</t>
  </si>
  <si>
    <t>Grugliasco</t>
  </si>
  <si>
    <t>Gignod</t>
  </si>
  <si>
    <t>Erba</t>
  </si>
  <si>
    <t>Grosotto</t>
  </si>
  <si>
    <t>Filighera</t>
  </si>
  <si>
    <t>San Bassano</t>
  </si>
  <si>
    <t>Viadana</t>
  </si>
  <si>
    <t>Ossago Lodigiano</t>
  </si>
  <si>
    <t>Gaiba</t>
  </si>
  <si>
    <t>Canale d'Agordo</t>
  </si>
  <si>
    <t>San Giorgio di Nogaro</t>
  </si>
  <si>
    <t>Sagrado</t>
  </si>
  <si>
    <t>Castelvecchio di Rocca Barbena</t>
  </si>
  <si>
    <t>Chiusavecchia</t>
  </si>
  <si>
    <t>Cicagna</t>
  </si>
  <si>
    <t>Massa Fiscaglia</t>
  </si>
  <si>
    <t>Collazzone</t>
  </si>
  <si>
    <t>San Paolo di Jesi</t>
  </si>
  <si>
    <t>Cessapalombo</t>
  </si>
  <si>
    <t>Monte Romano</t>
  </si>
  <si>
    <t>Minturno</t>
  </si>
  <si>
    <t>Sant'Apollinare</t>
  </si>
  <si>
    <t>Magliano de' Marsi</t>
  </si>
  <si>
    <t>Roseto degli Abruzzi</t>
  </si>
  <si>
    <t>Elice</t>
  </si>
  <si>
    <t>Fara San Martino</t>
  </si>
  <si>
    <t>Spoleto</t>
  </si>
  <si>
    <t>San Demetrio ne' Vestini</t>
  </si>
  <si>
    <t>Cossignano</t>
  </si>
  <si>
    <t>Monteleone di Fermo</t>
  </si>
  <si>
    <t>Quarona</t>
  </si>
  <si>
    <t>Dorzano</t>
  </si>
  <si>
    <t>Ivrea</t>
  </si>
  <si>
    <t>Gressan</t>
  </si>
  <si>
    <t>Grandate</t>
  </si>
  <si>
    <t>Montagna in Valtellina</t>
  </si>
  <si>
    <t>Giussago</t>
  </si>
  <si>
    <t>Soresina</t>
  </si>
  <si>
    <t>Borgo Virgilio</t>
  </si>
  <si>
    <t>Pieve Fissiraga</t>
  </si>
  <si>
    <t>Melara</t>
  </si>
  <si>
    <t>La Valle Agordina</t>
  </si>
  <si>
    <t>San Giovanni al Natisone</t>
  </si>
  <si>
    <t>San Floriano del Collio</t>
  </si>
  <si>
    <t>Cengio</t>
  </si>
  <si>
    <t>Dolceacqua</t>
  </si>
  <si>
    <t>Coreglia Ligure</t>
  </si>
  <si>
    <t>Migliarino</t>
  </si>
  <si>
    <t>Deruta</t>
  </si>
  <si>
    <t>Sassoferrato</t>
  </si>
  <si>
    <t>Cingoli</t>
  </si>
  <si>
    <t>Nepi</t>
  </si>
  <si>
    <t>Ponza</t>
  </si>
  <si>
    <t>San Vittore del Lazio</t>
  </si>
  <si>
    <t>Oricola</t>
  </si>
  <si>
    <t>Sant'Egidio alla Vibrata</t>
  </si>
  <si>
    <t>Farindola</t>
  </si>
  <si>
    <t>Filetto</t>
  </si>
  <si>
    <t>Vallo di Nera</t>
  </si>
  <si>
    <t>San Pio delle Camere</t>
  </si>
  <si>
    <t>Micigliano</t>
  </si>
  <si>
    <t>Folignano</t>
  </si>
  <si>
    <t>Montelparo</t>
  </si>
  <si>
    <t>Posta</t>
  </si>
  <si>
    <t>Ronsecco</t>
  </si>
  <si>
    <t>Gaglianico</t>
  </si>
  <si>
    <t>La Loggia</t>
  </si>
  <si>
    <t>Hône</t>
  </si>
  <si>
    <t>Guanzate</t>
  </si>
  <si>
    <t>Morbegno</t>
  </si>
  <si>
    <t>Marcignago</t>
  </si>
  <si>
    <t>Spinadesco</t>
  </si>
  <si>
    <t>San Martino in Strada</t>
  </si>
  <si>
    <t>Occhiobello</t>
  </si>
  <si>
    <t>Livinallongo del Col di Lana</t>
  </si>
  <si>
    <t>San Vito al Torre</t>
  </si>
  <si>
    <t>Staranzano</t>
  </si>
  <si>
    <t>Dego</t>
  </si>
  <si>
    <t>Dolcedo</t>
  </si>
  <si>
    <t>Migliaro</t>
  </si>
  <si>
    <t>Foligno</t>
  </si>
  <si>
    <t>Serra San Quirico</t>
  </si>
  <si>
    <t>Civitanova Marche</t>
  </si>
  <si>
    <t>Orte</t>
  </si>
  <si>
    <t>Collevecchio</t>
  </si>
  <si>
    <t>Santi Cosma e Damiano</t>
  </si>
  <si>
    <t>Villa Santa Lucia</t>
  </si>
  <si>
    <t>Ortucchio</t>
  </si>
  <si>
    <t>Sant'Omero</t>
  </si>
  <si>
    <t>Manoppello</t>
  </si>
  <si>
    <t>Fossacesia</t>
  </si>
  <si>
    <t>Sant'Eusanio Forconese</t>
  </si>
  <si>
    <t>Poggio Bustone</t>
  </si>
  <si>
    <t>Colmurano</t>
  </si>
  <si>
    <t>Force</t>
  </si>
  <si>
    <t>Monte Rinaldo</t>
  </si>
  <si>
    <t>Rovasenda</t>
  </si>
  <si>
    <t>Lignana</t>
  </si>
  <si>
    <t>Gifflenga</t>
  </si>
  <si>
    <t>Loranzè</t>
  </si>
  <si>
    <t>Issogne</t>
  </si>
  <si>
    <t>Lomazzo</t>
  </si>
  <si>
    <t>Pedesina</t>
  </si>
  <si>
    <t>Montebello della Battaglia</t>
  </si>
  <si>
    <t>Tavazzano con Villavesco</t>
  </si>
  <si>
    <t>Polesella</t>
  </si>
  <si>
    <t>Lorenzago di Cadore</t>
  </si>
  <si>
    <t>Torviscosa</t>
  </si>
  <si>
    <t>Magliolo</t>
  </si>
  <si>
    <t>Isolabona</t>
  </si>
  <si>
    <t>Isola del Cantone</t>
  </si>
  <si>
    <t>Mirabello</t>
  </si>
  <si>
    <t>Fossato di Vico</t>
  </si>
  <si>
    <t>Staffolo</t>
  </si>
  <si>
    <t>San Lorenzo Nuovo</t>
  </si>
  <si>
    <t>Greccio</t>
  </si>
  <si>
    <t>Ventotene</t>
  </si>
  <si>
    <t>Penne</t>
  </si>
  <si>
    <t>Gissi</t>
  </si>
  <si>
    <t>Santo Stefano di Sessanio</t>
  </si>
  <si>
    <t>Corridonia</t>
  </si>
  <si>
    <t>Maltignano</t>
  </si>
  <si>
    <t>Monte Vidon Corrado</t>
  </si>
  <si>
    <t>Saluggia</t>
  </si>
  <si>
    <t>Moncrivello</t>
  </si>
  <si>
    <t>Massazza</t>
  </si>
  <si>
    <t>Moncalieri</t>
  </si>
  <si>
    <t>Nus</t>
  </si>
  <si>
    <t>Mariano Comense</t>
  </si>
  <si>
    <t>Poggiridenti</t>
  </si>
  <si>
    <t>Parona</t>
  </si>
  <si>
    <t>Zelo Buon Persico</t>
  </si>
  <si>
    <t>Lozzo di Cadore</t>
  </si>
  <si>
    <t>Mallare</t>
  </si>
  <si>
    <t>Lucinasco</t>
  </si>
  <si>
    <t>Leivi</t>
  </si>
  <si>
    <t>Ostellato</t>
  </si>
  <si>
    <t>Gualdo Cattaneo</t>
  </si>
  <si>
    <t>Montegranaro</t>
  </si>
  <si>
    <t>Tarquinia</t>
  </si>
  <si>
    <t>Pratola Peligna</t>
  </si>
  <si>
    <t>Torano Nuovo</t>
  </si>
  <si>
    <t>Guardiagrele</t>
  </si>
  <si>
    <t>Scoppito</t>
  </si>
  <si>
    <t>Esanatoglia</t>
  </si>
  <si>
    <t>Montalto delle Marche</t>
  </si>
  <si>
    <t>Ortezzano</t>
  </si>
  <si>
    <t>San Germano Vercellese</t>
  </si>
  <si>
    <t>Quinto Vercellese</t>
  </si>
  <si>
    <t>Masserano</t>
  </si>
  <si>
    <t>Montalto Dora</t>
  </si>
  <si>
    <t>Pollein</t>
  </si>
  <si>
    <t>Montano Lucino</t>
  </si>
  <si>
    <t>Ponte in Valtellina</t>
  </si>
  <si>
    <t>San Genesio ed Uniti</t>
  </si>
  <si>
    <t>Salara</t>
  </si>
  <si>
    <t>Ospitale di Cadore</t>
  </si>
  <si>
    <t>Millesimo</t>
  </si>
  <si>
    <t>Pieve di Teco</t>
  </si>
  <si>
    <t>Mignanego</t>
  </si>
  <si>
    <t>Poggio Renatico</t>
  </si>
  <si>
    <t>Gualdo Tadino</t>
  </si>
  <si>
    <t>Magliano Sabina</t>
  </si>
  <si>
    <t>Raiano</t>
  </si>
  <si>
    <t>Popoli</t>
  </si>
  <si>
    <t>Lanciano</t>
  </si>
  <si>
    <t>Tione degli Abruzzi</t>
  </si>
  <si>
    <t>Rivodutri</t>
  </si>
  <si>
    <t>Fiastra</t>
  </si>
  <si>
    <t>Montedinove</t>
  </si>
  <si>
    <t>Santa Vittoria in Matenano</t>
  </si>
  <si>
    <t>Serravalle Sesia</t>
  </si>
  <si>
    <t>Mezzana Mortigliengo</t>
  </si>
  <si>
    <t>Nichelino</t>
  </si>
  <si>
    <t>Pontey</t>
  </si>
  <si>
    <t>Olgiate Comasco</t>
  </si>
  <si>
    <t>Postalesio</t>
  </si>
  <si>
    <t>Sant'Alessio con Vialone</t>
  </si>
  <si>
    <t>Stienta</t>
  </si>
  <si>
    <t>Perarolo di Cadore</t>
  </si>
  <si>
    <t>Ortovero</t>
  </si>
  <si>
    <t>Pontedassio</t>
  </si>
  <si>
    <t>Ne</t>
  </si>
  <si>
    <t>Sant'Agostino</t>
  </si>
  <si>
    <t>Gubbio</t>
  </si>
  <si>
    <t>Rosciano</t>
  </si>
  <si>
    <t>Miglianico</t>
  </si>
  <si>
    <t>Tornimparte</t>
  </si>
  <si>
    <t>Montegallo</t>
  </si>
  <si>
    <t>Servigliano</t>
  </si>
  <si>
    <t>Trino</t>
  </si>
  <si>
    <t>Salasco</t>
  </si>
  <si>
    <t>Mongrando</t>
  </si>
  <si>
    <t>Orbassano</t>
  </si>
  <si>
    <t>Pont-Saint-Martin</t>
  </si>
  <si>
    <t>Orsenigo</t>
  </si>
  <si>
    <t>Rogolo</t>
  </si>
  <si>
    <t>Torre d'Isola</t>
  </si>
  <si>
    <t>Pieve di Cadore</t>
  </si>
  <si>
    <t>Pontinvrea</t>
  </si>
  <si>
    <t>Pornassio</t>
  </si>
  <si>
    <t>Neirone</t>
  </si>
  <si>
    <t>Vigarano Mainarda</t>
  </si>
  <si>
    <t>Marsciano</t>
  </si>
  <si>
    <t>Fiuminata</t>
  </si>
  <si>
    <t>Montasola</t>
  </si>
  <si>
    <t>Scafa</t>
  </si>
  <si>
    <t>Monteodorisio</t>
  </si>
  <si>
    <t>Villa Santa Lucia degli Abruzzi</t>
  </si>
  <si>
    <t>Montemonaco</t>
  </si>
  <si>
    <t>Smerillo</t>
  </si>
  <si>
    <t>Varallo</t>
  </si>
  <si>
    <t>Sali Vercellese</t>
  </si>
  <si>
    <t>Mosso</t>
  </si>
  <si>
    <t>Ozegna</t>
  </si>
  <si>
    <t>Quart</t>
  </si>
  <si>
    <t>Rovellasca</t>
  </si>
  <si>
    <t>Sondalo</t>
  </si>
  <si>
    <t>Trivolzio</t>
  </si>
  <si>
    <t>Rocca Pietore</t>
  </si>
  <si>
    <t>Quiliano</t>
  </si>
  <si>
    <t>Prelà</t>
  </si>
  <si>
    <t>Ronco Scrivia</t>
  </si>
  <si>
    <t>Montefalco</t>
  </si>
  <si>
    <t>Gagliole</t>
  </si>
  <si>
    <t>Monte San Pietrangeli</t>
  </si>
  <si>
    <t>Montebuono</t>
  </si>
  <si>
    <t>Sante Marie</t>
  </si>
  <si>
    <t>Tocco da Casauria</t>
  </si>
  <si>
    <t>Mozzagrogna</t>
  </si>
  <si>
    <t>Villa Sant'Angelo</t>
  </si>
  <si>
    <t>Offida</t>
  </si>
  <si>
    <t>Mottalciata</t>
  </si>
  <si>
    <t>Pavone Canavese</t>
  </si>
  <si>
    <t>Roisan</t>
  </si>
  <si>
    <t>Turate</t>
  </si>
  <si>
    <t>Vigevano</t>
  </si>
  <si>
    <t>San Tomaso Agordino</t>
  </si>
  <si>
    <t>Roccavignale</t>
  </si>
  <si>
    <t>Rezzo</t>
  </si>
  <si>
    <t>San Colombano Certenoli</t>
  </si>
  <si>
    <t>Gualdo</t>
  </si>
  <si>
    <t>Monte Urano</t>
  </si>
  <si>
    <t>Ortona</t>
  </si>
  <si>
    <t>Palmiano</t>
  </si>
  <si>
    <t>Borriana</t>
  </si>
  <si>
    <t>Ponderano</t>
  </si>
  <si>
    <t>Pianezza</t>
  </si>
  <si>
    <t>Saint-Christophe</t>
  </si>
  <si>
    <t>Veniano</t>
  </si>
  <si>
    <t>Spriana</t>
  </si>
  <si>
    <t>Villanova d'Ardenghi</t>
  </si>
  <si>
    <t>Sedico</t>
  </si>
  <si>
    <t>Sassello</t>
  </si>
  <si>
    <t>Ventimiglia</t>
  </si>
  <si>
    <t>Sant'Olcese</t>
  </si>
  <si>
    <t>Monte Santa Maria Tiberina</t>
  </si>
  <si>
    <t>Loro Piceno</t>
  </si>
  <si>
    <t>Paglieta</t>
  </si>
  <si>
    <t>Roccafluvione</t>
  </si>
  <si>
    <t>Santhià</t>
  </si>
  <si>
    <t>Pray</t>
  </si>
  <si>
    <t>Rivalta di Torino</t>
  </si>
  <si>
    <t>Saint-Marcel</t>
  </si>
  <si>
    <t>Vertemate con Minoprio</t>
  </si>
  <si>
    <t>Talamona</t>
  </si>
  <si>
    <t>Voghera</t>
  </si>
  <si>
    <t>Selva di Cadore</t>
  </si>
  <si>
    <t>Vado Ligure</t>
  </si>
  <si>
    <t>Vessalico</t>
  </si>
  <si>
    <t>Serra Riccò</t>
  </si>
  <si>
    <t>Montone</t>
  </si>
  <si>
    <t>Stimigliano</t>
  </si>
  <si>
    <t>Sulmona</t>
  </si>
  <si>
    <t>Pennapiedimonte</t>
  </si>
  <si>
    <t>Rotella</t>
  </si>
  <si>
    <t>Tronzano Vercellese</t>
  </si>
  <si>
    <t>Soprana</t>
  </si>
  <si>
    <t>Rivarolo Canavese</t>
  </si>
  <si>
    <t>Saint-Vincent</t>
  </si>
  <si>
    <t>Colverde</t>
  </si>
  <si>
    <t>Teglio</t>
  </si>
  <si>
    <t>Zeccone</t>
  </si>
  <si>
    <t>Taibon Agordino</t>
  </si>
  <si>
    <t>Vezzi Portio</t>
  </si>
  <si>
    <t>Montalto Carpasio</t>
  </si>
  <si>
    <t>Torriglia</t>
  </si>
  <si>
    <t>Nocera Umbra</t>
  </si>
  <si>
    <t>Matelica</t>
  </si>
  <si>
    <t>Pedaso</t>
  </si>
  <si>
    <t>Tarano</t>
  </si>
  <si>
    <t>Trasacco</t>
  </si>
  <si>
    <t>Poggiofiorito</t>
  </si>
  <si>
    <t>Venarotta</t>
  </si>
  <si>
    <t>Villarboit</t>
  </si>
  <si>
    <t>Strona</t>
  </si>
  <si>
    <t>Rivoli</t>
  </si>
  <si>
    <t>Verrayes</t>
  </si>
  <si>
    <t>Tirano</t>
  </si>
  <si>
    <t>Zerbolò</t>
  </si>
  <si>
    <t>Vallada Agordina</t>
  </si>
  <si>
    <t>Villanova d'Albenga</t>
  </si>
  <si>
    <t>Tribogna</t>
  </si>
  <si>
    <t>Mogliano</t>
  </si>
  <si>
    <t>Porto San Giorgio</t>
  </si>
  <si>
    <t>Torri in Sabina</t>
  </si>
  <si>
    <t>San Giovanni Teatino</t>
  </si>
  <si>
    <t>Monte Cavallo</t>
  </si>
  <si>
    <t>Trivero</t>
  </si>
  <si>
    <t>Robassomero</t>
  </si>
  <si>
    <t>Verrès</t>
  </si>
  <si>
    <t>Tresivio</t>
  </si>
  <si>
    <t>Zinasco</t>
  </si>
  <si>
    <t>Valle di Cadore</t>
  </si>
  <si>
    <t>Zuccarello</t>
  </si>
  <si>
    <t>Valbrevenna</t>
  </si>
  <si>
    <t>Panicale</t>
  </si>
  <si>
    <t>Porto Sant'Elpidio</t>
  </si>
  <si>
    <t>Vacone</t>
  </si>
  <si>
    <t>San Martino sulla Marrucina</t>
  </si>
  <si>
    <t>Muccia</t>
  </si>
  <si>
    <t>Valdengo</t>
  </si>
  <si>
    <t>San Giorgio Canavese</t>
  </si>
  <si>
    <t>Valdisotto</t>
  </si>
  <si>
    <t>Corteolona e Genzone</t>
  </si>
  <si>
    <t>Longarone</t>
  </si>
  <si>
    <t>Passignano sul Trasimeno</t>
  </si>
  <si>
    <t>Montecosaro</t>
  </si>
  <si>
    <t>Rapagnano</t>
  </si>
  <si>
    <t>San Salvo</t>
  </si>
  <si>
    <t>Monte San Martino</t>
  </si>
  <si>
    <t>Pieve Torina</t>
  </si>
  <si>
    <t>Anzola d'Ossola</t>
  </si>
  <si>
    <t>Verbano-Cusio-Ossola</t>
  </si>
  <si>
    <t>Valle Mosso</t>
  </si>
  <si>
    <t>Scarmagno</t>
  </si>
  <si>
    <t>Vervio</t>
  </si>
  <si>
    <t>Val di Zoldo</t>
  </si>
  <si>
    <t>Piegaro</t>
  </si>
  <si>
    <t>Monte San Giusto</t>
  </si>
  <si>
    <t>Santa Maria Imbaro</t>
  </si>
  <si>
    <t>Pioraco</t>
  </si>
  <si>
    <t>Beura-Cardezza</t>
  </si>
  <si>
    <t>Verrone</t>
  </si>
  <si>
    <t>Strambino</t>
  </si>
  <si>
    <t>Villa di Tirano</t>
  </si>
  <si>
    <t>Sant'Elpidio a Mare</t>
  </si>
  <si>
    <t>Torrevecchia Teatina</t>
  </si>
  <si>
    <t>Penna San Giovanni</t>
  </si>
  <si>
    <t>San Ginesio</t>
  </si>
  <si>
    <t>Domodossola</t>
  </si>
  <si>
    <t>Vigliano Biellese</t>
  </si>
  <si>
    <t>Vacri</t>
  </si>
  <si>
    <t>Petriolo</t>
  </si>
  <si>
    <t>San Severino Marche</t>
  </si>
  <si>
    <t>Gravellona Toce</t>
  </si>
  <si>
    <t>Villanova Biellese</t>
  </si>
  <si>
    <t>Venaria Reale</t>
  </si>
  <si>
    <t>Vasto</t>
  </si>
  <si>
    <t>Sarnano</t>
  </si>
  <si>
    <t>Omegna</t>
  </si>
  <si>
    <t>Lessona</t>
  </si>
  <si>
    <t>Vialfrè</t>
  </si>
  <si>
    <t>Torre San Patrizio</t>
  </si>
  <si>
    <t>Villamagna</t>
  </si>
  <si>
    <t>Serrapetrona</t>
  </si>
  <si>
    <t>Ornavasso</t>
  </si>
  <si>
    <t>Tolentino</t>
  </si>
  <si>
    <t>Pallanzeno</t>
  </si>
  <si>
    <t>Poggio San Vicino</t>
  </si>
  <si>
    <t>Valfornace</t>
  </si>
  <si>
    <t>Premosello-Chiovenda</t>
  </si>
  <si>
    <t>Trevi</t>
  </si>
  <si>
    <t>Pollenza</t>
  </si>
  <si>
    <t>Visso</t>
  </si>
  <si>
    <t>Quarna Sotto</t>
  </si>
  <si>
    <t>Umbertide</t>
  </si>
  <si>
    <t>Ripe San Ginesio</t>
  </si>
  <si>
    <t>Ussita</t>
  </si>
  <si>
    <t>Villadossola</t>
  </si>
  <si>
    <t>Potenza Picena</t>
  </si>
  <si>
    <t>Valle d'Aosta</t>
  </si>
  <si>
    <t>Valle d'Aosta/Vallée d'Aoste</t>
  </si>
  <si>
    <t>Bard</t>
  </si>
  <si>
    <t>Sant'Angelo in Pontano</t>
  </si>
  <si>
    <t>Sefro</t>
  </si>
  <si>
    <t>Serravalle di Chienti</t>
  </si>
  <si>
    <t>Treia</t>
  </si>
  <si>
    <t>Issime</t>
  </si>
  <si>
    <t>Urbisaglia</t>
  </si>
  <si>
    <t>Lillianes</t>
  </si>
  <si>
    <t>Arsago Seprio</t>
  </si>
  <si>
    <t>Varese</t>
  </si>
  <si>
    <t>Cardano al Campo</t>
  </si>
  <si>
    <t>Casorate Sempione</t>
  </si>
  <si>
    <t>Somma Lombardo</t>
  </si>
  <si>
    <t>Vergiate</t>
  </si>
  <si>
    <t>Vizzola Ticino</t>
  </si>
  <si>
    <t>Cambiago</t>
  </si>
  <si>
    <t>Milano</t>
  </si>
  <si>
    <t>Fombio</t>
  </si>
  <si>
    <t>Guardamiglio</t>
  </si>
  <si>
    <t>Livraga</t>
  </si>
  <si>
    <t>Orio Litta</t>
  </si>
  <si>
    <t>San Fiorano</t>
  </si>
  <si>
    <t>San Rocco al Porto</t>
  </si>
  <si>
    <t>Santo Stefano Lodigiano</t>
  </si>
  <si>
    <t>Senna Lodigiana</t>
  </si>
  <si>
    <t>Somaglia</t>
  </si>
  <si>
    <t>Castelgerundo</t>
  </si>
  <si>
    <t>Burago di Molgora</t>
  </si>
  <si>
    <t>Monza e della Brianza</t>
  </si>
  <si>
    <t>Cavenago di Brianza</t>
  </si>
  <si>
    <t>Concorezzo</t>
  </si>
  <si>
    <t>Vimercate</t>
  </si>
  <si>
    <t>Bagnolo di Po</t>
  </si>
  <si>
    <t>Fiesso Umbertiano</t>
  </si>
  <si>
    <t>Trecenta</t>
  </si>
  <si>
    <t>Friuli-Venezia Giulia</t>
  </si>
  <si>
    <t>Pravisdomini</t>
  </si>
  <si>
    <t>Acciano</t>
  </si>
  <si>
    <t>Barete</t>
  </si>
  <si>
    <t>Barisciano</t>
  </si>
  <si>
    <t>Bugnara</t>
  </si>
  <si>
    <t>Cagnano Amiterno</t>
  </si>
  <si>
    <t>Capestrano</t>
  </si>
  <si>
    <t>Caporciano</t>
  </si>
  <si>
    <t>Carapelle Calvisio</t>
  </si>
  <si>
    <t>Emilia-Romagna</t>
  </si>
  <si>
    <t>Castel di Ieri</t>
  </si>
  <si>
    <t>Castelvecchio Calvisio</t>
  </si>
  <si>
    <t>Castelvecchio Subequo</t>
  </si>
  <si>
    <t>Cocullo</t>
  </si>
  <si>
    <t>Massa-Carrara</t>
  </si>
  <si>
    <t>Collarmele</t>
  </si>
  <si>
    <t>Casola in Lunigiana</t>
  </si>
  <si>
    <t>Fagnano Alto</t>
  </si>
  <si>
    <t>Comano</t>
  </si>
  <si>
    <t>Fontecchio</t>
  </si>
  <si>
    <t>Fivizzano</t>
  </si>
  <si>
    <t>Gagliano Aterno</t>
  </si>
  <si>
    <t>Goriano Sicoli</t>
  </si>
  <si>
    <t>San Vincenzo</t>
  </si>
  <si>
    <t>Lucoli</t>
  </si>
  <si>
    <t>Suvereto</t>
  </si>
  <si>
    <t>Campli</t>
  </si>
  <si>
    <t>Carassai</t>
  </si>
  <si>
    <t>Castel Castagna</t>
  </si>
  <si>
    <t>Castelli</t>
  </si>
  <si>
    <t>Civitella del Tronto</t>
  </si>
  <si>
    <t>Colledara</t>
  </si>
  <si>
    <t>Crognaleto</t>
  </si>
  <si>
    <t>Fano Adriano</t>
  </si>
  <si>
    <t>Isola del Gran Sasso d'Italia</t>
  </si>
  <si>
    <t>Montorio al Vomano</t>
  </si>
  <si>
    <t>Penna Sant'Andrea</t>
  </si>
  <si>
    <t>Pietracamela</t>
  </si>
  <si>
    <t>Rocca Santa Maria</t>
  </si>
  <si>
    <t>Tossicia</t>
  </si>
  <si>
    <t>Brittoli</t>
  </si>
  <si>
    <t>Cugnoli</t>
  </si>
  <si>
    <t>Montebello di Bertona</t>
  </si>
  <si>
    <t>Torre de' Passeri</t>
  </si>
  <si>
    <t>Selci</t>
  </si>
  <si>
    <t>Collepietro</t>
  </si>
  <si>
    <t>Pescosansonesco</t>
  </si>
  <si>
    <t>Pietranico</t>
  </si>
  <si>
    <t>Salle</t>
  </si>
  <si>
    <t>Turrivalignani</t>
  </si>
  <si>
    <t>Bojano</t>
  </si>
  <si>
    <t>Campobasso</t>
  </si>
  <si>
    <t>Campochiaro</t>
  </si>
  <si>
    <t>Campomarino</t>
  </si>
  <si>
    <t>Duronia</t>
  </si>
  <si>
    <t>Guardiaregia</t>
  </si>
  <si>
    <t>Guglionesi</t>
  </si>
  <si>
    <t>Larino</t>
  </si>
  <si>
    <t>Mafalda</t>
  </si>
  <si>
    <t>Montefalcone nel Sannio</t>
  </si>
  <si>
    <t>Montemitro</t>
  </si>
  <si>
    <t>Montenero di Bisaccia</t>
  </si>
  <si>
    <t>Petacciato</t>
  </si>
  <si>
    <t>Portocannone</t>
  </si>
  <si>
    <t>Ripalimosani</t>
  </si>
  <si>
    <t>Roccavivara</t>
  </si>
  <si>
    <t>Salcito</t>
  </si>
  <si>
    <t>San Felice del Molise</t>
  </si>
  <si>
    <t>San Giacomo degli Schiavoni</t>
  </si>
  <si>
    <t>San Martino in Pensilis</t>
  </si>
  <si>
    <t>San Massimo</t>
  </si>
  <si>
    <t>San Polo Matese</t>
  </si>
  <si>
    <t>Termoli</t>
  </si>
  <si>
    <t>Trivento</t>
  </si>
  <si>
    <t>Vinchiaturo</t>
  </si>
  <si>
    <t>Agnone</t>
  </si>
  <si>
    <t>Isernia</t>
  </si>
  <si>
    <t>Bagnoli del Trigno</t>
  </si>
  <si>
    <t>Belmonte del Sannio</t>
  </si>
  <si>
    <t>Cantalupo nel Sannio</t>
  </si>
  <si>
    <t>Capracotta</t>
  </si>
  <si>
    <t>Carpinone</t>
  </si>
  <si>
    <t>Castel del Giudice</t>
  </si>
  <si>
    <t>Castelpetroso</t>
  </si>
  <si>
    <t>Castelpizzuto</t>
  </si>
  <si>
    <t>Civitanova del Sannio</t>
  </si>
  <si>
    <t>Conca Casale</t>
  </si>
  <si>
    <t>Frosolone</t>
  </si>
  <si>
    <t>Longano</t>
  </si>
  <si>
    <t>Macchia d'Isernia</t>
  </si>
  <si>
    <t>Montaquila</t>
  </si>
  <si>
    <t>Monteroduni</t>
  </si>
  <si>
    <t>Pescopennataro</t>
  </si>
  <si>
    <t>Pettoranello del Molise</t>
  </si>
  <si>
    <t>Poggio Sannita</t>
  </si>
  <si>
    <t>Pozzilli</t>
  </si>
  <si>
    <t>Roccamandolfi</t>
  </si>
  <si>
    <t>Sant'Agapito</t>
  </si>
  <si>
    <t>Santa Maria del Molise</t>
  </si>
  <si>
    <t>Sant'Angelo del Pesco</t>
  </si>
  <si>
    <t>Sesto Campano</t>
  </si>
  <si>
    <t>Venafro</t>
  </si>
  <si>
    <t>Finanziamenti extra ON-Sisma:</t>
  </si>
  <si>
    <t>Finanziamento ON-Sisma:</t>
  </si>
  <si>
    <r>
      <t xml:space="preserve">Importo industria 4.0 
</t>
    </r>
    <r>
      <rPr>
        <b/>
        <sz val="8"/>
        <color theme="1"/>
        <rFont val="Calibri"/>
        <family val="2"/>
        <scheme val="minor"/>
      </rPr>
      <t xml:space="preserve">(Indicare la quota parte </t>
    </r>
    <r>
      <rPr>
        <b/>
        <u/>
        <sz val="8"/>
        <color theme="1"/>
        <rFont val="Calibri"/>
        <family val="2"/>
        <scheme val="minor"/>
      </rPr>
      <t>in euro dell'imponibile</t>
    </r>
    <r>
      <rPr>
        <b/>
        <sz val="8"/>
        <color theme="1"/>
        <rFont val="Calibri"/>
        <family val="2"/>
        <scheme val="minor"/>
      </rPr>
      <t xml:space="preserve"> del preventivo/fattura riferibile a beni materiali ricompresi nell’</t>
    </r>
    <r>
      <rPr>
        <b/>
        <u/>
        <sz val="8"/>
        <color theme="1"/>
        <rFont val="Calibri"/>
        <family val="2"/>
        <scheme val="minor"/>
      </rPr>
      <t>allegato A</t>
    </r>
    <r>
      <rPr>
        <b/>
        <sz val="8"/>
        <color theme="1"/>
        <rFont val="Calibri"/>
        <family val="2"/>
        <scheme val="minor"/>
      </rPr>
      <t xml:space="preserve"> della Nuova Sabatini)</t>
    </r>
  </si>
  <si>
    <r>
      <t xml:space="preserve">Trasformazione digitale
</t>
    </r>
    <r>
      <rPr>
        <b/>
        <sz val="8"/>
        <color theme="1"/>
        <rFont val="Calibri"/>
        <family val="2"/>
        <scheme val="minor"/>
      </rPr>
      <t xml:space="preserve">(Indicare il </t>
    </r>
    <r>
      <rPr>
        <b/>
        <u/>
        <sz val="8"/>
        <color theme="1"/>
        <rFont val="Calibri"/>
        <family val="2"/>
        <scheme val="minor"/>
      </rPr>
      <t>nome</t>
    </r>
    <r>
      <rPr>
        <b/>
        <sz val="8"/>
        <color theme="1"/>
        <rFont val="Calibri"/>
        <family val="2"/>
        <scheme val="minor"/>
      </rPr>
      <t xml:space="preserve"> del bene o dei beni contenuti nel preventivo/fattura riferibili a beni materiali e immateriali ricompresi nell’</t>
    </r>
    <r>
      <rPr>
        <b/>
        <u/>
        <sz val="8"/>
        <color theme="1"/>
        <rFont val="Calibri"/>
        <family val="2"/>
        <scheme val="minor"/>
      </rPr>
      <t>allegato A e B</t>
    </r>
    <r>
      <rPr>
        <b/>
        <sz val="8"/>
        <color theme="1"/>
        <rFont val="Calibri"/>
        <family val="2"/>
        <scheme val="minor"/>
      </rPr>
      <t xml:space="preserve"> della Nuova Sabatini)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</si>
</sst>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0.00\ &quot;€&quot;;[Red]\-#,##0.00\ &quot;€&quot;"/>
    <numFmt numFmtId="44" formatCode="_-* #,##0.00\ &quot;€&quot;_-;\-* #,##0.00\ &quot;€&quot;_-;_-* &quot;-&quot;??\ &quot;€&quot;_-;_-@_-"/>
    <numFmt numFmtId="164" formatCode="_-* #,##0.00\ _€_-;\-* #,##0.00\ _€_-;_-* &quot;-&quot;??\ _€_-;_-@_-"/>
    <numFmt numFmtId="165" formatCode="_(&quot;€&quot;* #,##0.00_);_(&quot;€&quot;* \(#,##0.00\);_(&quot;€&quot;* &quot;-&quot;??_);_(@_)"/>
    <numFmt numFmtId="166" formatCode="_(* #,##0.00_);_(* \(#,##0.00\);_(* &quot;-&quot;??_);_(@_)"/>
    <numFmt numFmtId="167" formatCode="_-&quot;€&quot;\ * #,##0.00_-;\-&quot;€&quot;\ * #,##0.00_-;_-&quot;€&quot;\ * &quot;-&quot;??_-;_-@_-"/>
    <numFmt numFmtId="168" formatCode="_-&quot;€&quot;\ * #,##0_-;\-&quot;€&quot;\ * #,##0_-;_-&quot;€&quot;\ * &quot;-&quot;??_-;_-@_-"/>
    <numFmt numFmtId="169" formatCode="_-* #,##0\ &quot;€&quot;_-;\-* #,##0\ &quot;€&quot;_-;_-* &quot;-&quot;??\ &quot;€&quot;_-;_-@_-"/>
    <numFmt numFmtId="170" formatCode="0.0%"/>
    <numFmt numFmtId="171" formatCode="&quot;Anno&quot;\ 0"/>
    <numFmt numFmtId="172" formatCode="_-[$€]\ * #,##0.00_-;\-[$€]\ * #,##0.00_-;_-[$€]\ * &quot;-&quot;??_-;_-@_-"/>
    <numFmt numFmtId="173" formatCode="#,##0.00\ &quot;€&quot;"/>
    <numFmt numFmtId="174" formatCode="0.0"/>
    <numFmt numFmtId="175" formatCode="0.00000000E+00"/>
    <numFmt numFmtId="176" formatCode="_-&quot;L.&quot;\ * #,##0.00_-;\-&quot;L.&quot;\ * #,##0.00_-;_-&quot;L.&quot;\ * &quot;-&quot;??_-;_-@_-"/>
    <numFmt numFmtId="177" formatCode="_(&quot;€&quot;* #,##0.0000_);_(&quot;€&quot;* \(#,##0.0000\);_(&quot;€&quot;* &quot;-&quot;??_);_(@_)"/>
  </numFmts>
  <fonts count="55" x14ac:knownFonts="1">
    <font>
      <sz val="11"/>
      <color theme="1"/>
      <name val="Calibri"/>
      <family val="2"/>
      <scheme val="minor"/>
    </font>
    <font>
      <sz val="11"/>
      <color theme="1"/>
      <name val="Calibri"/>
      <family val="2"/>
      <scheme val="minor"/>
    </font>
    <font>
      <sz val="8"/>
      <color rgb="FF000000"/>
      <name val="Arial"/>
      <family val="2"/>
    </font>
    <font>
      <i/>
      <sz val="8"/>
      <color rgb="FF000000"/>
      <name val="Arial"/>
      <family val="2"/>
    </font>
    <font>
      <sz val="10"/>
      <name val="Arial"/>
      <family val="2"/>
    </font>
    <font>
      <sz val="8"/>
      <color indexed="8"/>
      <name val="Arial"/>
      <family val="2"/>
    </font>
    <font>
      <i/>
      <sz val="9"/>
      <color rgb="FF000000"/>
      <name val="Calibri"/>
      <family val="2"/>
    </font>
    <font>
      <b/>
      <sz val="11"/>
      <color rgb="FF000000"/>
      <name val="Calibri"/>
      <family val="2"/>
    </font>
    <font>
      <b/>
      <sz val="11"/>
      <color theme="1"/>
      <name val="Calibri"/>
      <family val="2"/>
      <scheme val="minor"/>
    </font>
    <font>
      <sz val="11"/>
      <color rgb="FF000000"/>
      <name val="Calibri"/>
      <family val="2"/>
    </font>
    <font>
      <b/>
      <sz val="9"/>
      <color theme="1"/>
      <name val="Calibri"/>
      <family val="2"/>
      <scheme val="minor"/>
    </font>
    <font>
      <sz val="8"/>
      <color theme="0"/>
      <name val="Arial"/>
      <family val="2"/>
    </font>
    <font>
      <b/>
      <sz val="8"/>
      <color indexed="8"/>
      <name val="Arial"/>
      <family val="2"/>
    </font>
    <font>
      <b/>
      <sz val="9"/>
      <color indexed="8"/>
      <name val="Calibri"/>
      <family val="2"/>
    </font>
    <font>
      <b/>
      <sz val="9"/>
      <color theme="1"/>
      <name val="Arial"/>
      <family val="2"/>
    </font>
    <font>
      <sz val="9"/>
      <color indexed="8"/>
      <name val="Calibri"/>
      <family val="2"/>
    </font>
    <font>
      <b/>
      <i/>
      <sz val="11"/>
      <color theme="1"/>
      <name val="Calibri"/>
      <family val="2"/>
      <scheme val="minor"/>
    </font>
    <font>
      <b/>
      <sz val="16"/>
      <color theme="1"/>
      <name val="Calibri"/>
      <family val="2"/>
      <scheme val="minor"/>
    </font>
    <font>
      <sz val="10"/>
      <color theme="1"/>
      <name val="Times New Roman"/>
      <family val="1"/>
    </font>
    <font>
      <b/>
      <sz val="10"/>
      <name val="Arial"/>
      <family val="2"/>
    </font>
    <font>
      <sz val="11"/>
      <color theme="1"/>
      <name val="Calibri"/>
      <family val="2"/>
    </font>
    <font>
      <b/>
      <sz val="14"/>
      <color rgb="FF000000"/>
      <name val="Calibri"/>
      <family val="2"/>
    </font>
    <font>
      <strike/>
      <sz val="11"/>
      <color rgb="FF000000"/>
      <name val="Calibri"/>
      <family val="2"/>
    </font>
    <font>
      <b/>
      <sz val="12"/>
      <color rgb="FFFF0000"/>
      <name val="Calibri"/>
      <family val="2"/>
    </font>
    <font>
      <b/>
      <sz val="12"/>
      <name val="Calibri"/>
      <family val="2"/>
    </font>
    <font>
      <sz val="10"/>
      <color rgb="FFFFFFFF"/>
      <name val="Calibri"/>
      <family val="2"/>
    </font>
    <font>
      <sz val="10"/>
      <color rgb="FF000000"/>
      <name val="Calibri"/>
      <family val="2"/>
    </font>
    <font>
      <sz val="11"/>
      <color rgb="FFFFFFFF"/>
      <name val="Calibri"/>
      <family val="2"/>
    </font>
    <font>
      <b/>
      <sz val="11"/>
      <color rgb="FFFFFFFF"/>
      <name val="Calibri"/>
      <family val="2"/>
    </font>
    <font>
      <b/>
      <sz val="11"/>
      <name val="Calibri"/>
      <family val="2"/>
    </font>
    <font>
      <sz val="12.5"/>
      <color rgb="FF000000"/>
      <name val="Calibri"/>
      <family val="2"/>
    </font>
    <font>
      <i/>
      <sz val="12.5"/>
      <color rgb="FF000000"/>
      <name val="Calibri"/>
      <family val="2"/>
    </font>
    <font>
      <b/>
      <sz val="14"/>
      <color rgb="FFFFFFFF"/>
      <name val="Calibri"/>
      <family val="2"/>
    </font>
    <font>
      <u/>
      <sz val="11"/>
      <color theme="10"/>
      <name val="Calibri"/>
      <family val="2"/>
      <scheme val="minor"/>
    </font>
    <font>
      <b/>
      <sz val="11"/>
      <color theme="1"/>
      <name val="Calibri"/>
      <family val="2"/>
    </font>
    <font>
      <b/>
      <sz val="10"/>
      <color rgb="FF000000"/>
      <name val="Calibri"/>
      <family val="2"/>
    </font>
    <font>
      <sz val="11"/>
      <name val="Calibri"/>
      <family val="2"/>
    </font>
    <font>
      <sz val="11"/>
      <color rgb="FF000000"/>
      <name val="Calibri"/>
      <family val="2"/>
      <scheme val="minor"/>
    </font>
    <font>
      <sz val="11"/>
      <name val="Calibri"/>
      <family val="2"/>
      <scheme val="minor"/>
    </font>
    <font>
      <b/>
      <i/>
      <u/>
      <sz val="14"/>
      <color theme="1"/>
      <name val="Calibri"/>
      <family val="2"/>
    </font>
    <font>
      <b/>
      <i/>
      <sz val="14"/>
      <color theme="1"/>
      <name val="Calibri"/>
      <family val="2"/>
    </font>
    <font>
      <b/>
      <i/>
      <u/>
      <sz val="20"/>
      <color theme="1"/>
      <name val="Calibri"/>
      <family val="2"/>
    </font>
    <font>
      <b/>
      <i/>
      <sz val="20"/>
      <color theme="1"/>
      <name val="Calibri"/>
      <family val="2"/>
    </font>
    <font>
      <b/>
      <i/>
      <sz val="14"/>
      <color rgb="FF000000"/>
      <name val="Calibri"/>
      <family val="2"/>
    </font>
    <font>
      <b/>
      <sz val="11"/>
      <color rgb="FFFF0000"/>
      <name val="Calibri"/>
      <family val="2"/>
      <scheme val="minor"/>
    </font>
    <font>
      <b/>
      <i/>
      <sz val="11"/>
      <color rgb="FFC00000"/>
      <name val="Calibri"/>
      <family val="2"/>
      <scheme val="minor"/>
    </font>
    <font>
      <b/>
      <i/>
      <sz val="12"/>
      <color rgb="FFC00000"/>
      <name val="Calibri"/>
      <family val="2"/>
      <scheme val="minor"/>
    </font>
    <font>
      <sz val="8"/>
      <name val="Arial"/>
      <family val="2"/>
    </font>
    <font>
      <b/>
      <sz val="12"/>
      <color rgb="FFC00000"/>
      <name val="Calibri"/>
      <family val="2"/>
    </font>
    <font>
      <sz val="11"/>
      <color theme="0"/>
      <name val="Calibri"/>
      <family val="2"/>
    </font>
    <font>
      <b/>
      <sz val="11"/>
      <color theme="0"/>
      <name val="Calibri"/>
      <family val="2"/>
    </font>
    <font>
      <sz val="10"/>
      <color theme="1"/>
      <name val="Calibri"/>
      <family val="2"/>
      <scheme val="minor"/>
    </font>
    <font>
      <sz val="14"/>
      <color rgb="FF000000"/>
      <name val="Calibri"/>
      <family val="2"/>
    </font>
    <font>
      <b/>
      <sz val="8"/>
      <color theme="1"/>
      <name val="Calibri"/>
      <family val="2"/>
      <scheme val="minor"/>
    </font>
    <font>
      <b/>
      <u/>
      <sz val="8"/>
      <color theme="1"/>
      <name val="Calibri"/>
      <family val="2"/>
      <scheme val="minor"/>
    </font>
  </fonts>
  <fills count="28">
    <fill>
      <patternFill patternType="none"/>
    </fill>
    <fill>
      <patternFill patternType="gray125"/>
    </fill>
    <fill>
      <patternFill patternType="solid">
        <fgColor rgb="FFBFBFBF"/>
        <bgColor rgb="FF000000"/>
      </patternFill>
    </fill>
    <fill>
      <patternFill patternType="solid">
        <fgColor rgb="FFD9D9D9"/>
        <bgColor rgb="FF000000"/>
      </patternFill>
    </fill>
    <fill>
      <patternFill patternType="solid">
        <fgColor rgb="FFF2F2F2"/>
        <bgColor rgb="FF000000"/>
      </patternFill>
    </fill>
    <fill>
      <patternFill patternType="solid">
        <fgColor theme="8" tint="0.599963377788628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8" tint="0.79998168889431442"/>
        <bgColor rgb="FF000000"/>
      </patternFill>
    </fill>
    <fill>
      <patternFill patternType="solid">
        <fgColor theme="8" tint="0.59999389629810485"/>
        <bgColor indexed="64"/>
      </patternFill>
    </fill>
    <fill>
      <patternFill patternType="solid">
        <fgColor rgb="FFFFFFFF"/>
        <bgColor indexed="64"/>
      </patternFill>
    </fill>
    <fill>
      <patternFill patternType="solid">
        <fgColor rgb="FFD9D9D9"/>
        <bgColor indexed="64"/>
      </patternFill>
    </fill>
    <fill>
      <patternFill patternType="solid">
        <fgColor theme="2" tint="-0.249977111117893"/>
        <bgColor indexed="64"/>
      </patternFill>
    </fill>
    <fill>
      <patternFill patternType="solid">
        <fgColor rgb="FFFFFF00"/>
        <bgColor rgb="FF000000"/>
      </patternFill>
    </fill>
    <fill>
      <patternFill patternType="solid">
        <fgColor rgb="FFFF0000"/>
        <bgColor rgb="FF000000"/>
      </patternFill>
    </fill>
    <fill>
      <patternFill patternType="solid">
        <fgColor rgb="FF000000"/>
        <bgColor rgb="FF000000"/>
      </patternFill>
    </fill>
    <fill>
      <patternFill patternType="solid">
        <fgColor theme="7" tint="0.79998168889431442"/>
        <bgColor indexed="64"/>
      </patternFill>
    </fill>
    <fill>
      <patternFill patternType="solid">
        <fgColor theme="0"/>
        <bgColor rgb="FF000000"/>
      </patternFill>
    </fill>
    <fill>
      <patternFill patternType="solid">
        <fgColor theme="0" tint="-4.9989318521683403E-2"/>
        <bgColor rgb="FF000000"/>
      </patternFill>
    </fill>
    <fill>
      <patternFill patternType="solid">
        <fgColor theme="2"/>
        <bgColor rgb="FF000000"/>
      </patternFill>
    </fill>
    <fill>
      <patternFill patternType="solid">
        <fgColor theme="0" tint="-0.249977111117893"/>
        <bgColor rgb="FF000000"/>
      </patternFill>
    </fill>
    <fill>
      <patternFill patternType="solid">
        <fgColor theme="0" tint="-0.34998626667073579"/>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style="double">
        <color indexed="64"/>
      </left>
      <right style="double">
        <color indexed="64"/>
      </right>
      <top style="medium">
        <color indexed="64"/>
      </top>
      <bottom style="medium">
        <color indexed="64"/>
      </bottom>
      <diagonal/>
    </border>
    <border>
      <left/>
      <right style="double">
        <color indexed="64"/>
      </right>
      <top/>
      <bottom/>
      <diagonal/>
    </border>
    <border>
      <left style="double">
        <color indexed="64"/>
      </left>
      <right style="double">
        <color indexed="64"/>
      </right>
      <top/>
      <bottom/>
      <diagonal/>
    </border>
    <border>
      <left style="medium">
        <color indexed="64"/>
      </left>
      <right style="medium">
        <color indexed="64"/>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style="double">
        <color indexed="64"/>
      </left>
      <right/>
      <top/>
      <bottom/>
      <diagonal/>
    </border>
    <border>
      <left style="medium">
        <color indexed="64"/>
      </left>
      <right style="thin">
        <color indexed="64"/>
      </right>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auto="1"/>
      </left>
      <right style="double">
        <color auto="1"/>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double">
        <color indexed="64"/>
      </top>
      <bottom/>
      <diagonal/>
    </border>
    <border>
      <left/>
      <right style="double">
        <color indexed="64"/>
      </right>
      <top style="double">
        <color indexed="64"/>
      </top>
      <bottom/>
      <diagonal/>
    </border>
  </borders>
  <cellStyleXfs count="19">
    <xf numFmtId="0" fontId="0" fillId="0" borderId="0"/>
    <xf numFmtId="165" fontId="1" fillId="0" borderId="0" applyFont="0" applyFill="0" applyBorder="0" applyAlignment="0" applyProtection="0"/>
    <xf numFmtId="9" fontId="1" fillId="0" borderId="0" applyFont="0" applyFill="0" applyBorder="0" applyAlignment="0" applyProtection="0"/>
    <xf numFmtId="0" fontId="4" fillId="0" borderId="0"/>
    <xf numFmtId="0" fontId="2" fillId="0" borderId="0"/>
    <xf numFmtId="167" fontId="5" fillId="0" borderId="0" applyFont="0" applyFill="0" applyBorder="0" applyAlignment="0" applyProtection="0"/>
    <xf numFmtId="9" fontId="5" fillId="0" borderId="0" applyFont="0" applyFill="0" applyBorder="0" applyAlignment="0" applyProtection="0"/>
    <xf numFmtId="0" fontId="1" fillId="0" borderId="0"/>
    <xf numFmtId="166" fontId="1" fillId="0" borderId="0" applyFont="0" applyFill="0" applyBorder="0" applyAlignment="0" applyProtection="0"/>
    <xf numFmtId="172" fontId="4" fillId="0" borderId="0" applyFont="0" applyFill="0" applyBorder="0" applyAlignment="0" applyProtection="0"/>
    <xf numFmtId="0" fontId="4" fillId="0" borderId="0"/>
    <xf numFmtId="9" fontId="4" fillId="0" borderId="0" applyFont="0" applyFill="0" applyBorder="0" applyAlignment="0" applyProtection="0"/>
    <xf numFmtId="176" fontId="4"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0" fontId="33" fillId="0" borderId="0" applyNumberFormat="0" applyFill="0" applyBorder="0" applyAlignment="0" applyProtection="0"/>
    <xf numFmtId="0" fontId="37" fillId="0" borderId="0"/>
    <xf numFmtId="44" fontId="1" fillId="0" borderId="0" applyFont="0" applyFill="0" applyBorder="0" applyAlignment="0" applyProtection="0"/>
    <xf numFmtId="0" fontId="5" fillId="0" borderId="0"/>
  </cellStyleXfs>
  <cellXfs count="432">
    <xf numFmtId="0" fontId="0" fillId="0" borderId="0" xfId="0"/>
    <xf numFmtId="0" fontId="4" fillId="0" borderId="0" xfId="0" applyFont="1"/>
    <xf numFmtId="0" fontId="0" fillId="0" borderId="4" xfId="0" applyBorder="1"/>
    <xf numFmtId="0" fontId="0" fillId="5" borderId="4" xfId="0" applyFill="1" applyBorder="1"/>
    <xf numFmtId="0" fontId="2" fillId="0" borderId="0" xfId="4"/>
    <xf numFmtId="168" fontId="2" fillId="0" borderId="0" xfId="4" quotePrefix="1" applyNumberFormat="1"/>
    <xf numFmtId="168" fontId="2" fillId="0" borderId="29" xfId="4" applyNumberFormat="1" applyBorder="1"/>
    <xf numFmtId="168" fontId="2" fillId="0" borderId="1" xfId="4" applyNumberFormat="1" applyBorder="1"/>
    <xf numFmtId="168" fontId="2" fillId="0" borderId="30" xfId="4" applyNumberFormat="1" applyBorder="1"/>
    <xf numFmtId="0" fontId="9" fillId="0" borderId="23" xfId="0" applyFont="1" applyBorder="1" applyAlignment="1">
      <alignment vertical="center"/>
    </xf>
    <xf numFmtId="0" fontId="7" fillId="0" borderId="23" xfId="0" applyFont="1" applyBorder="1" applyAlignment="1">
      <alignment horizontal="right" vertical="center"/>
    </xf>
    <xf numFmtId="14" fontId="0" fillId="0" borderId="4" xfId="0" applyNumberFormat="1" applyBorder="1"/>
    <xf numFmtId="0" fontId="10" fillId="0" borderId="0" xfId="0" applyFont="1" applyAlignment="1">
      <alignment horizontal="left" vertical="center" wrapText="1"/>
    </xf>
    <xf numFmtId="0" fontId="0" fillId="0" borderId="0" xfId="0" applyAlignment="1">
      <alignment wrapText="1"/>
    </xf>
    <xf numFmtId="0" fontId="11" fillId="0" borderId="0" xfId="4" applyFont="1"/>
    <xf numFmtId="14" fontId="11" fillId="0" borderId="0" xfId="4" applyNumberFormat="1" applyFont="1"/>
    <xf numFmtId="0" fontId="12" fillId="9" borderId="4" xfId="4" applyFont="1" applyFill="1" applyBorder="1" applyAlignment="1">
      <alignment horizontal="center" vertical="center" wrapText="1"/>
    </xf>
    <xf numFmtId="0" fontId="12" fillId="10" borderId="4" xfId="4" applyFont="1" applyFill="1" applyBorder="1" applyAlignment="1">
      <alignment horizontal="center" vertical="center"/>
    </xf>
    <xf numFmtId="0" fontId="12" fillId="0" borderId="0" xfId="4" applyFont="1" applyAlignment="1">
      <alignment horizontal="center" vertical="center"/>
    </xf>
    <xf numFmtId="0" fontId="11" fillId="0" borderId="5" xfId="4" applyFont="1" applyBorder="1"/>
    <xf numFmtId="0" fontId="13" fillId="6" borderId="4" xfId="4" applyFont="1" applyFill="1" applyBorder="1"/>
    <xf numFmtId="168" fontId="12" fillId="9" borderId="6" xfId="5" applyNumberFormat="1" applyFont="1" applyFill="1" applyBorder="1"/>
    <xf numFmtId="168" fontId="12" fillId="9" borderId="7" xfId="5" applyNumberFormat="1" applyFont="1" applyFill="1" applyBorder="1"/>
    <xf numFmtId="168" fontId="12" fillId="9" borderId="8" xfId="5" applyNumberFormat="1" applyFont="1" applyFill="1" applyBorder="1"/>
    <xf numFmtId="0" fontId="13" fillId="7" borderId="9" xfId="4" applyFont="1" applyFill="1" applyBorder="1"/>
    <xf numFmtId="168" fontId="0" fillId="9" borderId="11" xfId="5" applyNumberFormat="1" applyFont="1" applyFill="1" applyBorder="1" applyAlignment="1"/>
    <xf numFmtId="168" fontId="0" fillId="9" borderId="12" xfId="5" applyNumberFormat="1" applyFont="1" applyFill="1" applyBorder="1" applyAlignment="1"/>
    <xf numFmtId="168" fontId="0" fillId="9" borderId="13" xfId="5" applyNumberFormat="1" applyFont="1" applyFill="1" applyBorder="1" applyAlignment="1"/>
    <xf numFmtId="0" fontId="13" fillId="7" borderId="14" xfId="4" applyFont="1" applyFill="1" applyBorder="1" applyAlignment="1">
      <alignment wrapText="1"/>
    </xf>
    <xf numFmtId="168" fontId="0" fillId="9" borderId="10" xfId="5" applyNumberFormat="1" applyFont="1" applyFill="1" applyBorder="1" applyAlignment="1">
      <alignment vertical="center"/>
    </xf>
    <xf numFmtId="168" fontId="0" fillId="9" borderId="8" xfId="5" applyNumberFormat="1" applyFont="1" applyFill="1" applyBorder="1" applyAlignment="1">
      <alignment vertical="center"/>
    </xf>
    <xf numFmtId="0" fontId="15" fillId="7" borderId="14" xfId="4" applyFont="1" applyFill="1" applyBorder="1"/>
    <xf numFmtId="168" fontId="0" fillId="12" borderId="10" xfId="5" applyNumberFormat="1" applyFont="1" applyFill="1" applyBorder="1" applyAlignment="1"/>
    <xf numFmtId="168" fontId="0" fillId="11" borderId="15" xfId="5" applyNumberFormat="1" applyFont="1" applyFill="1" applyBorder="1" applyAlignment="1"/>
    <xf numFmtId="168" fontId="0" fillId="9" borderId="10" xfId="5" applyNumberFormat="1" applyFont="1" applyFill="1" applyBorder="1"/>
    <xf numFmtId="168" fontId="0" fillId="9" borderId="8" xfId="5" applyNumberFormat="1" applyFont="1" applyFill="1" applyBorder="1"/>
    <xf numFmtId="0" fontId="15" fillId="7" borderId="14" xfId="4" applyFont="1" applyFill="1" applyBorder="1" applyAlignment="1">
      <alignment wrapText="1"/>
    </xf>
    <xf numFmtId="0" fontId="2" fillId="7" borderId="14" xfId="4" applyFill="1" applyBorder="1"/>
    <xf numFmtId="0" fontId="13" fillId="7" borderId="14" xfId="4" applyFont="1" applyFill="1" applyBorder="1"/>
    <xf numFmtId="168" fontId="0" fillId="9" borderId="16" xfId="5" applyNumberFormat="1" applyFont="1" applyFill="1" applyBorder="1" applyAlignment="1"/>
    <xf numFmtId="168" fontId="0" fillId="9" borderId="17" xfId="5" applyNumberFormat="1" applyFont="1" applyFill="1" applyBorder="1" applyAlignment="1"/>
    <xf numFmtId="168" fontId="0" fillId="9" borderId="18" xfId="5" applyNumberFormat="1" applyFont="1" applyFill="1" applyBorder="1" applyAlignment="1"/>
    <xf numFmtId="0" fontId="2" fillId="7" borderId="14" xfId="4" applyFill="1" applyBorder="1" applyAlignment="1">
      <alignment wrapText="1"/>
    </xf>
    <xf numFmtId="168" fontId="0" fillId="12" borderId="10" xfId="5" applyNumberFormat="1" applyFont="1" applyFill="1" applyBorder="1"/>
    <xf numFmtId="168" fontId="0" fillId="11" borderId="15" xfId="5" applyNumberFormat="1" applyFont="1" applyFill="1" applyBorder="1"/>
    <xf numFmtId="168" fontId="0" fillId="12" borderId="20" xfId="5" applyNumberFormat="1" applyFont="1" applyFill="1" applyBorder="1" applyAlignment="1"/>
    <xf numFmtId="168" fontId="0" fillId="11" borderId="21" xfId="5" applyNumberFormat="1" applyFont="1" applyFill="1" applyBorder="1" applyAlignment="1"/>
    <xf numFmtId="0" fontId="13" fillId="7" borderId="22" xfId="4" applyFont="1" applyFill="1" applyBorder="1"/>
    <xf numFmtId="168" fontId="0" fillId="9" borderId="5" xfId="5" applyNumberFormat="1" applyFont="1" applyFill="1" applyBorder="1" applyAlignment="1"/>
    <xf numFmtId="168" fontId="0" fillId="9" borderId="23" xfId="5" applyNumberFormat="1" applyFont="1" applyFill="1" applyBorder="1" applyAlignment="1"/>
    <xf numFmtId="168" fontId="0" fillId="9" borderId="24" xfId="5" applyNumberFormat="1" applyFont="1" applyFill="1" applyBorder="1" applyAlignment="1"/>
    <xf numFmtId="9" fontId="0" fillId="0" borderId="0" xfId="6" applyFont="1"/>
    <xf numFmtId="0" fontId="12" fillId="0" borderId="0" xfId="4" applyFont="1" applyAlignment="1">
      <alignment horizontal="center" vertical="center" wrapText="1"/>
    </xf>
    <xf numFmtId="0" fontId="2" fillId="8" borderId="25" xfId="4" applyFill="1" applyBorder="1"/>
    <xf numFmtId="165" fontId="5" fillId="0" borderId="26" xfId="1" applyFont="1" applyBorder="1"/>
    <xf numFmtId="165" fontId="5" fillId="0" borderId="27" xfId="1" applyFont="1" applyBorder="1"/>
    <xf numFmtId="165" fontId="5" fillId="0" borderId="28" xfId="1" applyFont="1" applyBorder="1"/>
    <xf numFmtId="0" fontId="2" fillId="8" borderId="14" xfId="4" applyFill="1" applyBorder="1" applyAlignment="1">
      <alignment vertical="center"/>
    </xf>
    <xf numFmtId="165" fontId="5" fillId="0" borderId="29" xfId="1" applyFont="1" applyBorder="1"/>
    <xf numFmtId="165" fontId="5" fillId="0" borderId="1" xfId="1" applyFont="1" applyBorder="1"/>
    <xf numFmtId="165" fontId="5" fillId="0" borderId="30" xfId="1" applyFont="1" applyBorder="1"/>
    <xf numFmtId="0" fontId="2" fillId="8" borderId="14" xfId="4" applyFill="1" applyBorder="1"/>
    <xf numFmtId="0" fontId="16" fillId="8" borderId="14" xfId="4" applyFont="1" applyFill="1" applyBorder="1" applyAlignment="1">
      <alignment horizontal="right" vertical="center"/>
    </xf>
    <xf numFmtId="0" fontId="13" fillId="7" borderId="31" xfId="4" applyFont="1" applyFill="1" applyBorder="1"/>
    <xf numFmtId="168" fontId="12" fillId="9" borderId="10" xfId="5" applyNumberFormat="1" applyFont="1" applyFill="1" applyBorder="1"/>
    <xf numFmtId="0" fontId="8" fillId="8" borderId="14" xfId="4" applyFont="1" applyFill="1" applyBorder="1"/>
    <xf numFmtId="0" fontId="2" fillId="8" borderId="14" xfId="4" applyFill="1" applyBorder="1" applyAlignment="1">
      <alignment horizontal="left" indent="1"/>
    </xf>
    <xf numFmtId="169" fontId="5" fillId="13" borderId="29" xfId="1" applyNumberFormat="1" applyFont="1" applyFill="1" applyBorder="1"/>
    <xf numFmtId="169" fontId="5" fillId="13" borderId="1" xfId="1" applyNumberFormat="1" applyFont="1" applyFill="1" applyBorder="1"/>
    <xf numFmtId="169" fontId="5" fillId="13" borderId="30" xfId="1" applyNumberFormat="1" applyFont="1" applyFill="1" applyBorder="1"/>
    <xf numFmtId="0" fontId="2" fillId="8" borderId="8" xfId="4" applyFill="1" applyBorder="1" applyAlignment="1">
      <alignment horizontal="left" indent="1"/>
    </xf>
    <xf numFmtId="169" fontId="5" fillId="0" borderId="1" xfId="1" applyNumberFormat="1" applyFont="1" applyBorder="1"/>
    <xf numFmtId="169" fontId="5" fillId="0" borderId="30" xfId="1" applyNumberFormat="1" applyFont="1" applyBorder="1"/>
    <xf numFmtId="0" fontId="16" fillId="8" borderId="14" xfId="4" applyFont="1" applyFill="1" applyBorder="1" applyAlignment="1">
      <alignment horizontal="right"/>
    </xf>
    <xf numFmtId="169" fontId="5" fillId="0" borderId="29" xfId="1" applyNumberFormat="1" applyFont="1" applyBorder="1"/>
    <xf numFmtId="0" fontId="8" fillId="8" borderId="22" xfId="4" applyFont="1" applyFill="1" applyBorder="1"/>
    <xf numFmtId="169" fontId="5" fillId="0" borderId="32" xfId="1" applyNumberFormat="1" applyFont="1" applyBorder="1"/>
    <xf numFmtId="169" fontId="5" fillId="0" borderId="33" xfId="1" applyNumberFormat="1" applyFont="1" applyBorder="1"/>
    <xf numFmtId="169" fontId="5" fillId="0" borderId="34" xfId="1" applyNumberFormat="1" applyFont="1" applyBorder="1"/>
    <xf numFmtId="0" fontId="12" fillId="7" borderId="22" xfId="4" applyFont="1" applyFill="1" applyBorder="1"/>
    <xf numFmtId="0" fontId="15" fillId="0" borderId="0" xfId="4" applyFont="1"/>
    <xf numFmtId="0" fontId="8" fillId="7" borderId="35" xfId="7" applyFont="1" applyFill="1" applyBorder="1" applyAlignment="1">
      <alignment horizontal="center" vertical="center"/>
    </xf>
    <xf numFmtId="0" fontId="1" fillId="8" borderId="0" xfId="7" applyFill="1"/>
    <xf numFmtId="171" fontId="8" fillId="15" borderId="38" xfId="7" applyNumberFormat="1" applyFont="1" applyFill="1" applyBorder="1" applyAlignment="1">
      <alignment horizontal="center" vertical="center"/>
    </xf>
    <xf numFmtId="171" fontId="8" fillId="15" borderId="39" xfId="7" applyNumberFormat="1" applyFont="1" applyFill="1" applyBorder="1" applyAlignment="1">
      <alignment horizontal="center" vertical="center"/>
    </xf>
    <xf numFmtId="0" fontId="8" fillId="15" borderId="40" xfId="7" applyFont="1" applyFill="1" applyBorder="1" applyAlignment="1">
      <alignment horizontal="center"/>
    </xf>
    <xf numFmtId="0" fontId="8" fillId="15" borderId="41" xfId="7" applyFont="1" applyFill="1" applyBorder="1" applyAlignment="1">
      <alignment horizontal="center"/>
    </xf>
    <xf numFmtId="0" fontId="9" fillId="16" borderId="3" xfId="0" applyFont="1" applyFill="1" applyBorder="1" applyAlignment="1">
      <alignment vertical="center" wrapText="1"/>
    </xf>
    <xf numFmtId="0" fontId="9" fillId="16" borderId="23" xfId="0" applyFont="1" applyFill="1" applyBorder="1" applyAlignment="1">
      <alignment vertical="center"/>
    </xf>
    <xf numFmtId="0" fontId="18" fillId="16" borderId="23" xfId="0" applyFont="1" applyFill="1" applyBorder="1" applyAlignment="1">
      <alignment vertical="center"/>
    </xf>
    <xf numFmtId="0" fontId="9" fillId="17" borderId="23" xfId="0" applyFont="1" applyFill="1" applyBorder="1" applyAlignment="1">
      <alignment horizontal="right" vertical="center"/>
    </xf>
    <xf numFmtId="0" fontId="9" fillId="16" borderId="23" xfId="0" applyFont="1" applyFill="1" applyBorder="1" applyAlignment="1">
      <alignment horizontal="right" vertical="center"/>
    </xf>
    <xf numFmtId="0" fontId="9" fillId="16" borderId="3" xfId="0" applyFont="1" applyFill="1" applyBorder="1" applyAlignment="1">
      <alignment vertical="center"/>
    </xf>
    <xf numFmtId="0" fontId="7" fillId="16" borderId="3" xfId="0" applyFont="1" applyFill="1" applyBorder="1" applyAlignment="1">
      <alignment horizontal="right" vertical="center"/>
    </xf>
    <xf numFmtId="0" fontId="7" fillId="17" borderId="4" xfId="0" applyFont="1" applyFill="1" applyBorder="1" applyAlignment="1">
      <alignment horizontal="right" vertical="center"/>
    </xf>
    <xf numFmtId="0" fontId="7" fillId="17" borderId="23" xfId="0" applyFont="1" applyFill="1" applyBorder="1" applyAlignment="1">
      <alignment horizontal="right" vertical="center"/>
    </xf>
    <xf numFmtId="0" fontId="7" fillId="16" borderId="24" xfId="0" applyFont="1" applyFill="1" applyBorder="1" applyAlignment="1">
      <alignment vertical="center"/>
    </xf>
    <xf numFmtId="0" fontId="7" fillId="17" borderId="3" xfId="0" applyFont="1" applyFill="1" applyBorder="1" applyAlignment="1">
      <alignment horizontal="right" vertical="center"/>
    </xf>
    <xf numFmtId="0" fontId="18" fillId="0" borderId="23" xfId="0" applyFont="1" applyBorder="1" applyAlignment="1">
      <alignment vertical="center"/>
    </xf>
    <xf numFmtId="0" fontId="7" fillId="16" borderId="3" xfId="0" applyFont="1" applyFill="1" applyBorder="1" applyAlignment="1">
      <alignment vertical="center"/>
    </xf>
    <xf numFmtId="0" fontId="7" fillId="16" borderId="3" xfId="0" applyFont="1" applyFill="1" applyBorder="1" applyAlignment="1">
      <alignment vertical="center" wrapText="1"/>
    </xf>
    <xf numFmtId="0" fontId="7" fillId="17" borderId="23" xfId="0" applyFont="1" applyFill="1" applyBorder="1" applyAlignment="1">
      <alignment vertical="center"/>
    </xf>
    <xf numFmtId="0" fontId="18" fillId="16" borderId="10" xfId="0" applyFont="1" applyFill="1" applyBorder="1" applyAlignment="1">
      <alignment vertical="center"/>
    </xf>
    <xf numFmtId="0" fontId="18" fillId="16" borderId="6" xfId="0" applyFont="1" applyFill="1" applyBorder="1" applyAlignment="1">
      <alignment vertical="center"/>
    </xf>
    <xf numFmtId="168" fontId="0" fillId="11" borderId="10" xfId="5" applyNumberFormat="1" applyFont="1" applyFill="1" applyBorder="1"/>
    <xf numFmtId="168" fontId="0" fillId="11" borderId="8" xfId="5" applyNumberFormat="1" applyFont="1" applyFill="1" applyBorder="1"/>
    <xf numFmtId="168" fontId="0" fillId="11" borderId="0" xfId="5" applyNumberFormat="1" applyFont="1" applyFill="1" applyBorder="1" applyAlignment="1"/>
    <xf numFmtId="168" fontId="0" fillId="11" borderId="0" xfId="5" applyNumberFormat="1" applyFont="1" applyFill="1" applyBorder="1"/>
    <xf numFmtId="168" fontId="0" fillId="11" borderId="19" xfId="5" applyNumberFormat="1" applyFont="1" applyFill="1" applyBorder="1" applyAlignment="1"/>
    <xf numFmtId="0" fontId="2" fillId="11" borderId="1" xfId="4" applyFill="1" applyBorder="1"/>
    <xf numFmtId="0" fontId="2" fillId="11" borderId="30" xfId="4" applyFill="1" applyBorder="1"/>
    <xf numFmtId="169" fontId="5" fillId="11" borderId="29" xfId="1" applyNumberFormat="1" applyFont="1" applyFill="1" applyBorder="1"/>
    <xf numFmtId="169" fontId="5" fillId="11" borderId="1" xfId="1" applyNumberFormat="1" applyFont="1" applyFill="1" applyBorder="1"/>
    <xf numFmtId="169" fontId="5" fillId="11" borderId="30" xfId="1" applyNumberFormat="1" applyFont="1" applyFill="1" applyBorder="1"/>
    <xf numFmtId="168" fontId="0" fillId="11" borderId="23" xfId="5" applyNumberFormat="1" applyFont="1" applyFill="1" applyBorder="1"/>
    <xf numFmtId="168" fontId="0" fillId="11" borderId="3" xfId="5" applyNumberFormat="1" applyFont="1" applyFill="1" applyBorder="1"/>
    <xf numFmtId="0" fontId="7" fillId="16" borderId="24" xfId="0" applyFont="1" applyFill="1" applyBorder="1" applyAlignment="1">
      <alignment horizontal="right" vertical="center"/>
    </xf>
    <xf numFmtId="2" fontId="0" fillId="0" borderId="0" xfId="0" applyNumberFormat="1"/>
    <xf numFmtId="0" fontId="20" fillId="0" borderId="0" xfId="0" applyFont="1"/>
    <xf numFmtId="0" fontId="7" fillId="0" borderId="0" xfId="0" applyFont="1"/>
    <xf numFmtId="0" fontId="34" fillId="0" borderId="0" xfId="0" applyFont="1"/>
    <xf numFmtId="0" fontId="19" fillId="0" borderId="0" xfId="0" applyFont="1"/>
    <xf numFmtId="4" fontId="9" fillId="16" borderId="23" xfId="0" applyNumberFormat="1" applyFont="1" applyFill="1" applyBorder="1" applyAlignment="1">
      <alignment vertical="center"/>
    </xf>
    <xf numFmtId="4" fontId="7" fillId="0" borderId="23" xfId="0" applyNumberFormat="1" applyFont="1" applyBorder="1" applyAlignment="1">
      <alignment horizontal="right" vertical="center"/>
    </xf>
    <xf numFmtId="4" fontId="9" fillId="16" borderId="10" xfId="0" applyNumberFormat="1" applyFont="1" applyFill="1" applyBorder="1" applyAlignment="1">
      <alignment vertical="center"/>
    </xf>
    <xf numFmtId="4" fontId="9" fillId="16" borderId="6" xfId="0" applyNumberFormat="1" applyFont="1" applyFill="1" applyBorder="1" applyAlignment="1">
      <alignment vertical="center"/>
    </xf>
    <xf numFmtId="168" fontId="0" fillId="11" borderId="0" xfId="5" applyNumberFormat="1" applyFont="1" applyFill="1" applyBorder="1" applyAlignment="1" applyProtection="1"/>
    <xf numFmtId="168" fontId="0" fillId="11" borderId="10" xfId="5" applyNumberFormat="1" applyFont="1" applyFill="1" applyBorder="1" applyProtection="1"/>
    <xf numFmtId="168" fontId="0" fillId="11" borderId="8" xfId="5" applyNumberFormat="1" applyFont="1" applyFill="1" applyBorder="1" applyProtection="1"/>
    <xf numFmtId="168" fontId="0" fillId="11" borderId="0" xfId="5" applyNumberFormat="1" applyFont="1" applyFill="1" applyBorder="1" applyProtection="1"/>
    <xf numFmtId="164" fontId="5" fillId="11" borderId="29" xfId="14" applyFont="1" applyFill="1" applyBorder="1"/>
    <xf numFmtId="164" fontId="5" fillId="11" borderId="1" xfId="14" applyFont="1" applyFill="1" applyBorder="1"/>
    <xf numFmtId="169" fontId="5" fillId="11" borderId="1" xfId="1" applyNumberFormat="1" applyFont="1" applyFill="1" applyBorder="1" applyProtection="1"/>
    <xf numFmtId="169" fontId="5" fillId="11" borderId="29" xfId="1" applyNumberFormat="1" applyFont="1" applyFill="1" applyBorder="1" applyProtection="1"/>
    <xf numFmtId="49" fontId="20" fillId="0" borderId="0" xfId="0" applyNumberFormat="1" applyFont="1"/>
    <xf numFmtId="0" fontId="0" fillId="10" borderId="47" xfId="0" applyFill="1" applyBorder="1" applyAlignment="1" applyProtection="1">
      <alignment horizontal="justify" vertical="center" wrapText="1"/>
      <protection locked="0"/>
    </xf>
    <xf numFmtId="0" fontId="0" fillId="10" borderId="2" xfId="0" applyFill="1" applyBorder="1" applyAlignment="1" applyProtection="1">
      <alignment horizontal="justify" vertical="center" wrapText="1"/>
      <protection locked="0"/>
    </xf>
    <xf numFmtId="0" fontId="0" fillId="10" borderId="2" xfId="0" applyFill="1" applyBorder="1" applyAlignment="1" applyProtection="1">
      <alignment horizontal="center" vertical="center"/>
      <protection locked="0"/>
    </xf>
    <xf numFmtId="0" fontId="0" fillId="10" borderId="2" xfId="0" applyFill="1" applyBorder="1" applyAlignment="1" applyProtection="1">
      <alignment horizontal="center" vertical="center" wrapText="1"/>
      <protection locked="0"/>
    </xf>
    <xf numFmtId="44" fontId="1" fillId="10" borderId="2" xfId="17" applyFont="1" applyFill="1" applyBorder="1" applyAlignment="1" applyProtection="1">
      <alignment horizontal="center" vertical="center"/>
      <protection locked="0"/>
    </xf>
    <xf numFmtId="0" fontId="0" fillId="10" borderId="1" xfId="0" applyFill="1" applyBorder="1" applyAlignment="1" applyProtection="1">
      <alignment horizontal="justify" vertical="center" wrapText="1"/>
      <protection locked="0"/>
    </xf>
    <xf numFmtId="0" fontId="0" fillId="10" borderId="1" xfId="0" applyFill="1" applyBorder="1" applyAlignment="1" applyProtection="1">
      <alignment horizontal="center" vertical="center"/>
      <protection locked="0"/>
    </xf>
    <xf numFmtId="0" fontId="0" fillId="10" borderId="1" xfId="0" applyFill="1" applyBorder="1" applyAlignment="1" applyProtection="1">
      <alignment horizontal="center" vertical="center" wrapText="1"/>
      <protection locked="0"/>
    </xf>
    <xf numFmtId="44" fontId="1" fillId="10" borderId="1" xfId="17" applyFont="1" applyFill="1" applyBorder="1" applyAlignment="1" applyProtection="1">
      <alignment horizontal="justify" vertical="center"/>
      <protection locked="0"/>
    </xf>
    <xf numFmtId="44" fontId="1" fillId="10" borderId="1" xfId="17" applyFont="1" applyFill="1" applyBorder="1" applyAlignment="1" applyProtection="1">
      <alignment horizontal="center" vertical="center"/>
      <protection locked="0"/>
    </xf>
    <xf numFmtId="0" fontId="0" fillId="10" borderId="64" xfId="0" applyFill="1" applyBorder="1" applyAlignment="1" applyProtection="1">
      <alignment horizontal="justify" vertical="center" wrapText="1"/>
      <protection locked="0"/>
    </xf>
    <xf numFmtId="0" fontId="0" fillId="10" borderId="1" xfId="0" applyFill="1" applyBorder="1" applyAlignment="1" applyProtection="1">
      <alignment horizontal="justify" vertical="center"/>
      <protection locked="0"/>
    </xf>
    <xf numFmtId="44" fontId="1" fillId="7" borderId="2" xfId="17" applyFont="1" applyFill="1" applyBorder="1" applyAlignment="1" applyProtection="1">
      <alignment horizontal="center" vertical="center"/>
      <protection locked="0"/>
    </xf>
    <xf numFmtId="44" fontId="1" fillId="7" borderId="1" xfId="17" applyFont="1" applyFill="1" applyBorder="1" applyAlignment="1" applyProtection="1">
      <alignment horizontal="center" vertical="center"/>
      <protection locked="0"/>
    </xf>
    <xf numFmtId="0" fontId="8" fillId="18" borderId="44" xfId="0" applyFont="1" applyFill="1" applyBorder="1" applyAlignment="1">
      <alignment horizontal="center" vertical="center" wrapText="1"/>
    </xf>
    <xf numFmtId="0" fontId="8" fillId="18" borderId="45" xfId="0" applyFont="1" applyFill="1" applyBorder="1" applyAlignment="1">
      <alignment horizontal="center" vertical="center" wrapText="1"/>
    </xf>
    <xf numFmtId="0" fontId="8" fillId="22" borderId="46" xfId="0" applyFont="1" applyFill="1" applyBorder="1" applyAlignment="1">
      <alignment horizontal="center" vertical="center" wrapText="1"/>
    </xf>
    <xf numFmtId="0" fontId="0" fillId="8" borderId="0" xfId="0" applyFill="1"/>
    <xf numFmtId="0" fontId="0" fillId="22" borderId="49" xfId="0" applyFill="1" applyBorder="1" applyAlignment="1">
      <alignment horizontal="center" vertical="center"/>
    </xf>
    <xf numFmtId="0" fontId="0" fillId="22" borderId="30" xfId="0" applyFill="1" applyBorder="1" applyAlignment="1">
      <alignment horizontal="justify" vertical="center"/>
    </xf>
    <xf numFmtId="0" fontId="38" fillId="0" borderId="0" xfId="0" applyFont="1"/>
    <xf numFmtId="0" fontId="8" fillId="18" borderId="50" xfId="0" applyFont="1" applyFill="1" applyBorder="1" applyAlignment="1">
      <alignment vertical="center" wrapText="1"/>
    </xf>
    <xf numFmtId="0" fontId="8" fillId="18" borderId="42" xfId="0" applyFont="1" applyFill="1" applyBorder="1" applyAlignment="1">
      <alignment vertical="center" wrapText="1"/>
    </xf>
    <xf numFmtId="44" fontId="8" fillId="18" borderId="45" xfId="0" applyNumberFormat="1" applyFont="1" applyFill="1" applyBorder="1" applyAlignment="1">
      <alignment horizontal="center" vertical="center" wrapText="1"/>
    </xf>
    <xf numFmtId="0" fontId="20" fillId="8" borderId="0" xfId="0" applyFont="1" applyFill="1"/>
    <xf numFmtId="0" fontId="21" fillId="26" borderId="4" xfId="0" applyFont="1" applyFill="1" applyBorder="1" applyAlignment="1">
      <alignment horizontal="center" vertical="center" wrapText="1"/>
    </xf>
    <xf numFmtId="0" fontId="39" fillId="8" borderId="27" xfId="0" applyFont="1" applyFill="1" applyBorder="1" applyAlignment="1">
      <alignment horizontal="justify" vertical="center" wrapText="1"/>
    </xf>
    <xf numFmtId="0" fontId="7" fillId="2" borderId="43" xfId="0" applyFont="1" applyFill="1" applyBorder="1" applyAlignment="1">
      <alignment vertical="center"/>
    </xf>
    <xf numFmtId="169" fontId="20" fillId="0" borderId="0" xfId="0" applyNumberFormat="1" applyFont="1"/>
    <xf numFmtId="0" fontId="20" fillId="6" borderId="0" xfId="0" applyFont="1" applyFill="1"/>
    <xf numFmtId="0" fontId="22" fillId="0" borderId="0" xfId="0" applyFont="1"/>
    <xf numFmtId="0" fontId="35" fillId="25" borderId="61" xfId="0" applyFont="1" applyFill="1" applyBorder="1" applyAlignment="1">
      <alignment horizontal="center" vertical="center"/>
    </xf>
    <xf numFmtId="0" fontId="35" fillId="25" borderId="61" xfId="0" applyFont="1" applyFill="1" applyBorder="1" applyAlignment="1">
      <alignment horizontal="center" vertical="center" wrapText="1"/>
    </xf>
    <xf numFmtId="0" fontId="20" fillId="0" borderId="5" xfId="0" applyFont="1" applyBorder="1"/>
    <xf numFmtId="0" fontId="7" fillId="2" borderId="68" xfId="0" applyFont="1" applyFill="1" applyBorder="1" applyAlignment="1">
      <alignment horizontal="center" vertical="center" wrapText="1"/>
    </xf>
    <xf numFmtId="169" fontId="7" fillId="2" borderId="65" xfId="1" applyNumberFormat="1" applyFont="1" applyFill="1" applyBorder="1" applyAlignment="1" applyProtection="1">
      <alignment horizontal="center" vertical="center" wrapText="1"/>
    </xf>
    <xf numFmtId="0" fontId="7" fillId="2" borderId="23"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20" fillId="4" borderId="69" xfId="0" applyFont="1" applyFill="1" applyBorder="1" applyAlignment="1">
      <alignment vertical="center"/>
    </xf>
    <xf numFmtId="165" fontId="34" fillId="24" borderId="58" xfId="1" applyFont="1" applyFill="1" applyBorder="1" applyAlignment="1" applyProtection="1">
      <alignment vertical="center"/>
    </xf>
    <xf numFmtId="165" fontId="20" fillId="4" borderId="58" xfId="1" applyFont="1" applyFill="1" applyBorder="1" applyAlignment="1" applyProtection="1">
      <alignment horizontal="center" vertical="center" wrapText="1"/>
    </xf>
    <xf numFmtId="9" fontId="20" fillId="6" borderId="57" xfId="2" applyFont="1" applyFill="1" applyBorder="1" applyAlignment="1" applyProtection="1">
      <alignment vertical="center"/>
    </xf>
    <xf numFmtId="10" fontId="20" fillId="0" borderId="58" xfId="2" applyNumberFormat="1" applyFont="1" applyFill="1" applyBorder="1" applyAlignment="1" applyProtection="1">
      <alignment vertical="center"/>
    </xf>
    <xf numFmtId="0" fontId="20" fillId="4" borderId="70" xfId="0" applyFont="1" applyFill="1" applyBorder="1" applyAlignment="1">
      <alignment vertical="center"/>
    </xf>
    <xf numFmtId="9" fontId="20" fillId="0" borderId="57" xfId="2" applyFont="1" applyFill="1" applyBorder="1" applyAlignment="1" applyProtection="1">
      <alignment vertical="center"/>
    </xf>
    <xf numFmtId="0" fontId="20" fillId="4" borderId="70" xfId="0" applyFont="1" applyFill="1" applyBorder="1" applyAlignment="1">
      <alignment vertical="center" wrapText="1"/>
    </xf>
    <xf numFmtId="9" fontId="20" fillId="0" borderId="60" xfId="2" applyFont="1" applyFill="1" applyBorder="1" applyAlignment="1" applyProtection="1">
      <alignment vertical="center"/>
    </xf>
    <xf numFmtId="10" fontId="20" fillId="0" borderId="61" xfId="2" applyNumberFormat="1" applyFont="1" applyFill="1" applyBorder="1" applyAlignment="1" applyProtection="1">
      <alignment vertical="center"/>
    </xf>
    <xf numFmtId="169" fontId="20" fillId="8" borderId="0" xfId="1" applyNumberFormat="1" applyFont="1" applyFill="1" applyBorder="1" applyProtection="1"/>
    <xf numFmtId="165" fontId="20" fillId="0" borderId="0" xfId="1" applyFont="1" applyFill="1" applyBorder="1" applyProtection="1"/>
    <xf numFmtId="166" fontId="20" fillId="0" borderId="0" xfId="8" applyFont="1" applyFill="1" applyBorder="1" applyProtection="1"/>
    <xf numFmtId="169" fontId="7" fillId="23" borderId="4" xfId="1" applyNumberFormat="1" applyFont="1" applyFill="1" applyBorder="1" applyAlignment="1" applyProtection="1">
      <alignment horizontal="center" vertical="center" wrapText="1"/>
    </xf>
    <xf numFmtId="169" fontId="7" fillId="2" borderId="4" xfId="1" applyNumberFormat="1" applyFont="1" applyFill="1" applyBorder="1" applyAlignment="1" applyProtection="1">
      <alignment horizontal="center" vertical="center" wrapText="1"/>
    </xf>
    <xf numFmtId="169" fontId="20" fillId="23" borderId="4" xfId="1" applyNumberFormat="1" applyFont="1" applyFill="1" applyBorder="1" applyProtection="1"/>
    <xf numFmtId="165" fontId="20" fillId="23" borderId="4" xfId="1" applyFont="1" applyFill="1" applyBorder="1" applyProtection="1"/>
    <xf numFmtId="9" fontId="20" fillId="0" borderId="60" xfId="2" applyFont="1" applyFill="1" applyBorder="1" applyProtection="1"/>
    <xf numFmtId="10" fontId="20" fillId="0" borderId="51" xfId="2" applyNumberFormat="1" applyFont="1" applyFill="1" applyBorder="1" applyProtection="1"/>
    <xf numFmtId="9" fontId="20" fillId="0" borderId="0" xfId="2" applyFont="1" applyFill="1" applyBorder="1" applyProtection="1"/>
    <xf numFmtId="0" fontId="7" fillId="26" borderId="43" xfId="0" applyFont="1" applyFill="1" applyBorder="1" applyAlignment="1">
      <alignment vertical="center"/>
    </xf>
    <xf numFmtId="0" fontId="7" fillId="19" borderId="62" xfId="0" applyFont="1" applyFill="1" applyBorder="1" applyAlignment="1">
      <alignment vertical="center"/>
    </xf>
    <xf numFmtId="165" fontId="24" fillId="19" borderId="3" xfId="1" applyFont="1" applyFill="1" applyBorder="1" applyAlignment="1" applyProtection="1">
      <alignment vertical="center" wrapText="1"/>
    </xf>
    <xf numFmtId="0" fontId="20" fillId="8" borderId="0" xfId="0" applyFont="1" applyFill="1" applyAlignment="1">
      <alignment vertical="center"/>
    </xf>
    <xf numFmtId="165" fontId="20" fillId="0" borderId="0" xfId="0" applyNumberFormat="1" applyFont="1"/>
    <xf numFmtId="0" fontId="7" fillId="2" borderId="43" xfId="0" applyFont="1" applyFill="1" applyBorder="1" applyAlignment="1">
      <alignment horizontal="center" vertical="center"/>
    </xf>
    <xf numFmtId="0" fontId="25" fillId="8" borderId="0" xfId="0" applyFont="1" applyFill="1" applyAlignment="1">
      <alignment horizontal="center" vertical="center" wrapText="1"/>
    </xf>
    <xf numFmtId="0" fontId="26" fillId="0" borderId="0" xfId="0" applyFont="1" applyAlignment="1">
      <alignment horizontal="center" vertical="center"/>
    </xf>
    <xf numFmtId="0" fontId="20" fillId="4" borderId="71" xfId="0" applyFont="1" applyFill="1" applyBorder="1" applyAlignment="1">
      <alignment horizontal="right" vertical="center"/>
    </xf>
    <xf numFmtId="10" fontId="20" fillId="0" borderId="0" xfId="2" applyNumberFormat="1" applyFont="1" applyFill="1" applyBorder="1" applyProtection="1"/>
    <xf numFmtId="0" fontId="20" fillId="4" borderId="72" xfId="0" applyFont="1" applyFill="1" applyBorder="1" applyAlignment="1">
      <alignment horizontal="right" vertical="center"/>
    </xf>
    <xf numFmtId="165" fontId="20" fillId="4" borderId="58" xfId="1" applyFont="1" applyFill="1" applyBorder="1" applyAlignment="1" applyProtection="1">
      <alignment wrapText="1"/>
    </xf>
    <xf numFmtId="10" fontId="20" fillId="0" borderId="0" xfId="0" applyNumberFormat="1" applyFont="1"/>
    <xf numFmtId="0" fontId="20" fillId="24" borderId="73" xfId="0" applyFont="1" applyFill="1" applyBorder="1" applyAlignment="1">
      <alignment horizontal="right" vertical="center" wrapText="1"/>
    </xf>
    <xf numFmtId="0" fontId="20" fillId="3" borderId="0" xfId="0" quotePrefix="1" applyFont="1" applyFill="1"/>
    <xf numFmtId="166" fontId="29" fillId="13" borderId="66" xfId="8" applyFont="1" applyFill="1" applyBorder="1" applyAlignment="1" applyProtection="1">
      <alignment horizontal="right" vertical="center"/>
    </xf>
    <xf numFmtId="173" fontId="29" fillId="13" borderId="67" xfId="8" applyNumberFormat="1" applyFont="1" applyFill="1" applyBorder="1" applyAlignment="1" applyProtection="1">
      <alignment vertical="center"/>
    </xf>
    <xf numFmtId="170" fontId="28" fillId="8" borderId="0" xfId="1" applyNumberFormat="1" applyFont="1" applyFill="1" applyBorder="1" applyAlignment="1" applyProtection="1">
      <alignment horizontal="center" vertical="center"/>
    </xf>
    <xf numFmtId="174" fontId="20" fillId="0" borderId="0" xfId="0" applyNumberFormat="1" applyFont="1"/>
    <xf numFmtId="0" fontId="20" fillId="3" borderId="0" xfId="0" applyFont="1" applyFill="1"/>
    <xf numFmtId="170" fontId="27" fillId="0" borderId="0" xfId="0" applyNumberFormat="1" applyFont="1"/>
    <xf numFmtId="0" fontId="27" fillId="0" borderId="0" xfId="0" applyFont="1"/>
    <xf numFmtId="9" fontId="20" fillId="6" borderId="0" xfId="2" applyFont="1" applyFill="1" applyBorder="1" applyProtection="1"/>
    <xf numFmtId="165" fontId="20" fillId="19" borderId="0" xfId="1" applyFont="1" applyFill="1" applyBorder="1" applyProtection="1"/>
    <xf numFmtId="169" fontId="20" fillId="19" borderId="0" xfId="1" applyNumberFormat="1" applyFont="1" applyFill="1" applyBorder="1" applyProtection="1"/>
    <xf numFmtId="9" fontId="20" fillId="0" borderId="0" xfId="0" applyNumberFormat="1" applyFont="1"/>
    <xf numFmtId="175" fontId="20" fillId="0" borderId="0" xfId="0" applyNumberFormat="1" applyFont="1" applyAlignment="1">
      <alignment wrapText="1"/>
    </xf>
    <xf numFmtId="175" fontId="20" fillId="0" borderId="0" xfId="0" quotePrefix="1" applyNumberFormat="1" applyFont="1" applyAlignment="1">
      <alignment wrapText="1"/>
    </xf>
    <xf numFmtId="0" fontId="20" fillId="0" borderId="0" xfId="0" quotePrefix="1" applyFont="1" applyAlignment="1">
      <alignment wrapText="1"/>
    </xf>
    <xf numFmtId="169" fontId="20" fillId="0" borderId="0" xfId="1" applyNumberFormat="1" applyFont="1" applyFill="1" applyBorder="1" applyProtection="1"/>
    <xf numFmtId="165" fontId="20" fillId="6" borderId="0" xfId="1" applyFont="1" applyFill="1" applyProtection="1"/>
    <xf numFmtId="9" fontId="20" fillId="6" borderId="0" xfId="0" applyNumberFormat="1" applyFont="1" applyFill="1"/>
    <xf numFmtId="3" fontId="20" fillId="0" borderId="0" xfId="0" applyNumberFormat="1" applyFont="1"/>
    <xf numFmtId="4" fontId="20" fillId="0" borderId="0" xfId="0" applyNumberFormat="1" applyFont="1"/>
    <xf numFmtId="0" fontId="20" fillId="9" borderId="0" xfId="0" applyFont="1" applyFill="1"/>
    <xf numFmtId="0" fontId="20" fillId="0" borderId="51" xfId="0" applyFont="1" applyBorder="1"/>
    <xf numFmtId="0" fontId="20" fillId="4" borderId="0" xfId="0" quotePrefix="1" applyFont="1" applyFill="1"/>
    <xf numFmtId="0" fontId="7" fillId="2" borderId="48" xfId="0" applyFont="1" applyFill="1" applyBorder="1" applyAlignment="1">
      <alignment horizontal="center" vertical="center" wrapText="1"/>
    </xf>
    <xf numFmtId="0" fontId="20" fillId="4" borderId="25" xfId="0" applyFont="1" applyFill="1" applyBorder="1" applyAlignment="1">
      <alignment vertical="center"/>
    </xf>
    <xf numFmtId="165" fontId="20" fillId="4" borderId="6" xfId="1" applyFont="1" applyFill="1" applyBorder="1" applyAlignment="1" applyProtection="1">
      <alignment vertical="center"/>
    </xf>
    <xf numFmtId="165" fontId="9" fillId="21" borderId="6" xfId="1" applyFont="1" applyFill="1" applyBorder="1" applyAlignment="1" applyProtection="1">
      <alignment vertical="center"/>
    </xf>
    <xf numFmtId="0" fontId="7" fillId="4" borderId="14" xfId="0" applyFont="1" applyFill="1" applyBorder="1" applyAlignment="1">
      <alignment vertical="center"/>
    </xf>
    <xf numFmtId="165" fontId="20" fillId="4" borderId="10" xfId="1" applyFont="1" applyFill="1" applyBorder="1" applyAlignment="1" applyProtection="1">
      <alignment vertical="center"/>
    </xf>
    <xf numFmtId="0" fontId="20" fillId="4" borderId="14" xfId="0" applyFont="1" applyFill="1" applyBorder="1" applyAlignment="1">
      <alignment vertical="center"/>
    </xf>
    <xf numFmtId="165" fontId="9" fillId="21" borderId="10" xfId="1" applyFont="1" applyFill="1" applyBorder="1" applyAlignment="1" applyProtection="1">
      <alignment vertical="center"/>
    </xf>
    <xf numFmtId="165" fontId="20" fillId="4" borderId="8" xfId="1" applyFont="1" applyFill="1" applyBorder="1" applyAlignment="1" applyProtection="1">
      <alignment vertical="center"/>
    </xf>
    <xf numFmtId="165" fontId="9" fillId="21" borderId="8" xfId="1" applyFont="1" applyFill="1" applyBorder="1" applyAlignment="1" applyProtection="1">
      <alignment vertical="center"/>
    </xf>
    <xf numFmtId="165" fontId="20" fillId="4" borderId="59" xfId="1" applyFont="1" applyFill="1" applyBorder="1" applyAlignment="1" applyProtection="1">
      <alignment vertical="center"/>
    </xf>
    <xf numFmtId="165" fontId="9" fillId="21" borderId="59" xfId="1" applyFont="1" applyFill="1" applyBorder="1" applyAlignment="1" applyProtection="1">
      <alignment vertical="center"/>
    </xf>
    <xf numFmtId="0" fontId="7" fillId="4" borderId="0" xfId="0" applyFont="1" applyFill="1" applyAlignment="1">
      <alignment horizontal="right" vertical="center"/>
    </xf>
    <xf numFmtId="165" fontId="7" fillId="4" borderId="58" xfId="1" applyFont="1" applyFill="1" applyBorder="1" applyProtection="1"/>
    <xf numFmtId="166" fontId="20" fillId="0" borderId="0" xfId="0" applyNumberFormat="1" applyFont="1"/>
    <xf numFmtId="166" fontId="20" fillId="4" borderId="10" xfId="8" applyFont="1" applyFill="1" applyBorder="1" applyAlignment="1" applyProtection="1">
      <alignment vertical="center"/>
    </xf>
    <xf numFmtId="166" fontId="20" fillId="4" borderId="59" xfId="8" applyFont="1" applyFill="1" applyBorder="1" applyAlignment="1" applyProtection="1">
      <alignment vertical="center"/>
    </xf>
    <xf numFmtId="169" fontId="20" fillId="14" borderId="43" xfId="1" applyNumberFormat="1" applyFont="1" applyFill="1" applyBorder="1" applyProtection="1">
      <protection locked="0"/>
    </xf>
    <xf numFmtId="169" fontId="20" fillId="14" borderId="52" xfId="1" applyNumberFormat="1" applyFont="1" applyFill="1" applyBorder="1" applyAlignment="1" applyProtection="1">
      <alignment horizontal="center" vertical="center"/>
      <protection locked="0"/>
    </xf>
    <xf numFmtId="169" fontId="20" fillId="14" borderId="43" xfId="1" applyNumberFormat="1" applyFont="1" applyFill="1" applyBorder="1" applyAlignment="1" applyProtection="1">
      <alignment horizontal="center" vertical="center"/>
      <protection locked="0"/>
    </xf>
    <xf numFmtId="165" fontId="20" fillId="14" borderId="58" xfId="1" applyFont="1" applyFill="1" applyBorder="1" applyProtection="1">
      <protection locked="0"/>
    </xf>
    <xf numFmtId="165" fontId="20" fillId="14" borderId="61" xfId="1" applyFont="1" applyFill="1" applyBorder="1" applyProtection="1">
      <protection locked="0"/>
    </xf>
    <xf numFmtId="0" fontId="20" fillId="4" borderId="74" xfId="0" applyFont="1" applyFill="1" applyBorder="1" applyAlignment="1">
      <alignment vertical="center" wrapText="1"/>
    </xf>
    <xf numFmtId="0" fontId="7" fillId="26" borderId="43" xfId="0" applyFont="1" applyFill="1" applyBorder="1" applyAlignment="1">
      <alignment horizontal="right" vertical="center"/>
    </xf>
    <xf numFmtId="165" fontId="7" fillId="26" borderId="43" xfId="1" applyFont="1" applyFill="1" applyBorder="1" applyProtection="1"/>
    <xf numFmtId="170" fontId="27" fillId="8" borderId="0" xfId="0" applyNumberFormat="1" applyFont="1" applyFill="1"/>
    <xf numFmtId="0" fontId="36" fillId="8" borderId="0" xfId="0" applyFont="1" applyFill="1"/>
    <xf numFmtId="0" fontId="7" fillId="23" borderId="48" xfId="0" applyFont="1" applyFill="1" applyBorder="1" applyAlignment="1">
      <alignment horizontal="center" vertical="center" wrapText="1"/>
    </xf>
    <xf numFmtId="0" fontId="20" fillId="23" borderId="25" xfId="0" applyFont="1" applyFill="1" applyBorder="1" applyAlignment="1">
      <alignment vertical="center"/>
    </xf>
    <xf numFmtId="166" fontId="20" fillId="23" borderId="6" xfId="8" applyFont="1" applyFill="1" applyBorder="1" applyAlignment="1" applyProtection="1">
      <alignment vertical="center"/>
    </xf>
    <xf numFmtId="166" fontId="20" fillId="23" borderId="10" xfId="8" applyFont="1" applyFill="1" applyBorder="1" applyAlignment="1" applyProtection="1">
      <alignment vertical="center"/>
    </xf>
    <xf numFmtId="0" fontId="7" fillId="23" borderId="14" xfId="0" applyFont="1" applyFill="1" applyBorder="1" applyAlignment="1">
      <alignment vertical="center"/>
    </xf>
    <xf numFmtId="0" fontId="20" fillId="23" borderId="14" xfId="0" applyFont="1" applyFill="1" applyBorder="1" applyAlignment="1">
      <alignment vertical="center"/>
    </xf>
    <xf numFmtId="0" fontId="20" fillId="23" borderId="22" xfId="0" applyFont="1" applyFill="1" applyBorder="1" applyAlignment="1">
      <alignment vertical="center" wrapText="1"/>
    </xf>
    <xf numFmtId="166" fontId="20" fillId="23" borderId="59" xfId="8" applyFont="1" applyFill="1" applyBorder="1" applyAlignment="1" applyProtection="1">
      <alignment vertical="center"/>
    </xf>
    <xf numFmtId="0" fontId="7" fillId="23" borderId="0" xfId="0" applyFont="1" applyFill="1" applyAlignment="1">
      <alignment horizontal="right" vertical="center"/>
    </xf>
    <xf numFmtId="165" fontId="7" fillId="23" borderId="58" xfId="1" applyFont="1" applyFill="1" applyBorder="1" applyProtection="1"/>
    <xf numFmtId="0" fontId="20" fillId="8" borderId="63" xfId="0" applyFont="1" applyFill="1" applyBorder="1"/>
    <xf numFmtId="0" fontId="30" fillId="8" borderId="0" xfId="0" applyFont="1" applyFill="1" applyAlignment="1">
      <alignment horizontal="center" vertical="center" wrapText="1"/>
    </xf>
    <xf numFmtId="0" fontId="11" fillId="0" borderId="0" xfId="18" applyFont="1"/>
    <xf numFmtId="14" fontId="11" fillId="0" borderId="0" xfId="18" applyNumberFormat="1" applyFont="1"/>
    <xf numFmtId="0" fontId="12" fillId="9" borderId="4" xfId="18" applyFont="1" applyFill="1" applyBorder="1" applyAlignment="1">
      <alignment horizontal="center" vertical="center" wrapText="1"/>
    </xf>
    <xf numFmtId="0" fontId="5" fillId="0" borderId="0" xfId="18"/>
    <xf numFmtId="0" fontId="12" fillId="0" borderId="0" xfId="18" applyFont="1" applyAlignment="1">
      <alignment horizontal="center" vertical="center"/>
    </xf>
    <xf numFmtId="0" fontId="11" fillId="0" borderId="5" xfId="18" applyFont="1" applyBorder="1"/>
    <xf numFmtId="0" fontId="13" fillId="6" borderId="4" xfId="18" applyFont="1" applyFill="1" applyBorder="1"/>
    <xf numFmtId="0" fontId="13" fillId="7" borderId="9" xfId="18" applyFont="1" applyFill="1" applyBorder="1"/>
    <xf numFmtId="0" fontId="13" fillId="7" borderId="14" xfId="18" applyFont="1" applyFill="1" applyBorder="1" applyAlignment="1">
      <alignment wrapText="1"/>
    </xf>
    <xf numFmtId="0" fontId="15" fillId="7" borderId="14" xfId="18" applyFont="1" applyFill="1" applyBorder="1"/>
    <xf numFmtId="0" fontId="15" fillId="7" borderId="14" xfId="18" applyFont="1" applyFill="1" applyBorder="1" applyAlignment="1">
      <alignment wrapText="1"/>
    </xf>
    <xf numFmtId="0" fontId="5" fillId="7" borderId="14" xfId="18" applyFill="1" applyBorder="1"/>
    <xf numFmtId="0" fontId="13" fillId="7" borderId="14" xfId="18" applyFont="1" applyFill="1" applyBorder="1"/>
    <xf numFmtId="0" fontId="5" fillId="7" borderId="14" xfId="18" applyFill="1" applyBorder="1" applyAlignment="1">
      <alignment wrapText="1"/>
    </xf>
    <xf numFmtId="0" fontId="13" fillId="7" borderId="22" xfId="18" applyFont="1" applyFill="1" applyBorder="1"/>
    <xf numFmtId="168" fontId="5" fillId="0" borderId="0" xfId="18" quotePrefix="1" applyNumberFormat="1"/>
    <xf numFmtId="0" fontId="12" fillId="0" borderId="0" xfId="18" applyFont="1" applyAlignment="1">
      <alignment horizontal="center" vertical="center" wrapText="1"/>
    </xf>
    <xf numFmtId="0" fontId="5" fillId="8" borderId="25" xfId="18" applyFill="1" applyBorder="1"/>
    <xf numFmtId="44" fontId="5" fillId="0" borderId="26" xfId="17" applyFont="1" applyBorder="1"/>
    <xf numFmtId="44" fontId="5" fillId="0" borderId="27" xfId="17" applyFont="1" applyBorder="1"/>
    <xf numFmtId="44" fontId="5" fillId="0" borderId="28" xfId="17" applyFont="1" applyBorder="1"/>
    <xf numFmtId="0" fontId="5" fillId="8" borderId="14" xfId="18" applyFill="1" applyBorder="1" applyAlignment="1">
      <alignment vertical="center"/>
    </xf>
    <xf numFmtId="44" fontId="5" fillId="0" borderId="29" xfId="17" applyFont="1" applyBorder="1"/>
    <xf numFmtId="44" fontId="5" fillId="0" borderId="1" xfId="17" applyFont="1" applyBorder="1"/>
    <xf numFmtId="44" fontId="5" fillId="0" borderId="30" xfId="17" applyFont="1" applyBorder="1"/>
    <xf numFmtId="0" fontId="5" fillId="8" borderId="14" xfId="18" applyFill="1" applyBorder="1"/>
    <xf numFmtId="0" fontId="16" fillId="8" borderId="14" xfId="18" applyFont="1" applyFill="1" applyBorder="1" applyAlignment="1">
      <alignment horizontal="right" vertical="center"/>
    </xf>
    <xf numFmtId="168" fontId="5" fillId="0" borderId="29" xfId="18" applyNumberFormat="1" applyBorder="1"/>
    <xf numFmtId="168" fontId="5" fillId="0" borderId="1" xfId="18" applyNumberFormat="1" applyBorder="1"/>
    <xf numFmtId="168" fontId="5" fillId="0" borderId="30" xfId="18" applyNumberFormat="1" applyBorder="1"/>
    <xf numFmtId="0" fontId="13" fillId="7" borderId="31" xfId="18" applyFont="1" applyFill="1" applyBorder="1"/>
    <xf numFmtId="0" fontId="8" fillId="8" borderId="14" xfId="18" applyFont="1" applyFill="1" applyBorder="1"/>
    <xf numFmtId="0" fontId="5" fillId="8" borderId="14" xfId="18" applyFill="1" applyBorder="1" applyAlignment="1">
      <alignment horizontal="left" indent="1"/>
    </xf>
    <xf numFmtId="169" fontId="5" fillId="13" borderId="29" xfId="17" applyNumberFormat="1" applyFont="1" applyFill="1" applyBorder="1"/>
    <xf numFmtId="169" fontId="5" fillId="13" borderId="1" xfId="17" applyNumberFormat="1" applyFont="1" applyFill="1" applyBorder="1"/>
    <xf numFmtId="169" fontId="5" fillId="13" borderId="30" xfId="17" applyNumberFormat="1" applyFont="1" applyFill="1" applyBorder="1"/>
    <xf numFmtId="0" fontId="5" fillId="8" borderId="8" xfId="18" applyFill="1" applyBorder="1" applyAlignment="1">
      <alignment horizontal="left" indent="1"/>
    </xf>
    <xf numFmtId="169" fontId="5" fillId="0" borderId="1" xfId="17" applyNumberFormat="1" applyFont="1" applyBorder="1"/>
    <xf numFmtId="169" fontId="5" fillId="0" borderId="30" xfId="17" applyNumberFormat="1" applyFont="1" applyBorder="1"/>
    <xf numFmtId="0" fontId="16" fillId="8" borderId="14" xfId="18" applyFont="1" applyFill="1" applyBorder="1" applyAlignment="1">
      <alignment horizontal="right"/>
    </xf>
    <xf numFmtId="169" fontId="5" fillId="0" borderId="29" xfId="17" applyNumberFormat="1" applyFont="1" applyBorder="1"/>
    <xf numFmtId="0" fontId="8" fillId="8" borderId="22" xfId="18" applyFont="1" applyFill="1" applyBorder="1"/>
    <xf numFmtId="169" fontId="5" fillId="0" borderId="32" xfId="17" applyNumberFormat="1" applyFont="1" applyBorder="1"/>
    <xf numFmtId="169" fontId="5" fillId="0" borderId="33" xfId="17" applyNumberFormat="1" applyFont="1" applyBorder="1"/>
    <xf numFmtId="169" fontId="5" fillId="0" borderId="34" xfId="17" applyNumberFormat="1" applyFont="1" applyBorder="1"/>
    <xf numFmtId="0" fontId="12" fillId="7" borderId="22" xfId="18" applyFont="1" applyFill="1" applyBorder="1"/>
    <xf numFmtId="0" fontId="15" fillId="0" borderId="0" xfId="18" applyFont="1"/>
    <xf numFmtId="0" fontId="44" fillId="0" borderId="0" xfId="0" applyFont="1"/>
    <xf numFmtId="0" fontId="0" fillId="6" borderId="1" xfId="0" applyFill="1" applyBorder="1"/>
    <xf numFmtId="0" fontId="0" fillId="6" borderId="0" xfId="0" applyFill="1"/>
    <xf numFmtId="0" fontId="0" fillId="9" borderId="1" xfId="0" applyFill="1" applyBorder="1"/>
    <xf numFmtId="0" fontId="0" fillId="0" borderId="1" xfId="0" applyBorder="1"/>
    <xf numFmtId="170" fontId="0" fillId="9" borderId="1" xfId="2" applyNumberFormat="1" applyFont="1" applyFill="1" applyBorder="1" applyProtection="1"/>
    <xf numFmtId="0" fontId="8" fillId="27" borderId="35" xfId="7" applyFont="1" applyFill="1" applyBorder="1" applyAlignment="1">
      <alignment horizontal="center" vertical="center"/>
    </xf>
    <xf numFmtId="171" fontId="8" fillId="13" borderId="38" xfId="7" applyNumberFormat="1" applyFont="1" applyFill="1" applyBorder="1" applyAlignment="1">
      <alignment horizontal="center" vertical="center"/>
    </xf>
    <xf numFmtId="171" fontId="8" fillId="13" borderId="39" xfId="7" applyNumberFormat="1" applyFont="1" applyFill="1" applyBorder="1" applyAlignment="1">
      <alignment horizontal="center" vertical="center"/>
    </xf>
    <xf numFmtId="0" fontId="8" fillId="13" borderId="40" xfId="7" applyFont="1" applyFill="1" applyBorder="1" applyAlignment="1">
      <alignment horizontal="center"/>
    </xf>
    <xf numFmtId="0" fontId="8" fillId="13" borderId="41" xfId="7" applyFont="1" applyFill="1" applyBorder="1" applyAlignment="1">
      <alignment horizontal="center"/>
    </xf>
    <xf numFmtId="0" fontId="9" fillId="11" borderId="23" xfId="0" applyFont="1" applyFill="1" applyBorder="1" applyAlignment="1">
      <alignment vertical="center"/>
    </xf>
    <xf numFmtId="0" fontId="18" fillId="11" borderId="23" xfId="0" applyFont="1" applyFill="1" applyBorder="1" applyAlignment="1">
      <alignment vertical="center"/>
    </xf>
    <xf numFmtId="0" fontId="9" fillId="6" borderId="3" xfId="0" applyFont="1" applyFill="1" applyBorder="1" applyAlignment="1">
      <alignment vertical="center" wrapText="1"/>
    </xf>
    <xf numFmtId="0" fontId="9" fillId="11" borderId="23" xfId="0" applyFont="1" applyFill="1" applyBorder="1" applyAlignment="1">
      <alignment horizontal="right" vertical="center"/>
    </xf>
    <xf numFmtId="0" fontId="9" fillId="6" borderId="3" xfId="0" applyFont="1" applyFill="1" applyBorder="1" applyAlignment="1">
      <alignment vertical="center"/>
    </xf>
    <xf numFmtId="170" fontId="0" fillId="11" borderId="1" xfId="2" applyNumberFormat="1" applyFont="1" applyFill="1" applyBorder="1" applyProtection="1">
      <protection locked="0"/>
    </xf>
    <xf numFmtId="8" fontId="9" fillId="17" borderId="23" xfId="0" applyNumberFormat="1" applyFont="1" applyFill="1" applyBorder="1" applyAlignment="1">
      <alignment horizontal="right" vertical="center"/>
    </xf>
    <xf numFmtId="8" fontId="9" fillId="11" borderId="23" xfId="0" applyNumberFormat="1" applyFont="1" applyFill="1" applyBorder="1" applyAlignment="1">
      <alignment vertical="center"/>
    </xf>
    <xf numFmtId="8" fontId="18" fillId="11" borderId="23" xfId="0" applyNumberFormat="1" applyFont="1" applyFill="1" applyBorder="1" applyAlignment="1">
      <alignment vertical="center"/>
    </xf>
    <xf numFmtId="8" fontId="7" fillId="17" borderId="4" xfId="0" applyNumberFormat="1" applyFont="1" applyFill="1" applyBorder="1" applyAlignment="1">
      <alignment horizontal="right" vertical="center"/>
    </xf>
    <xf numFmtId="8" fontId="7" fillId="17" borderId="23" xfId="0" applyNumberFormat="1" applyFont="1" applyFill="1" applyBorder="1" applyAlignment="1">
      <alignment horizontal="right" vertical="center"/>
    </xf>
    <xf numFmtId="8" fontId="7" fillId="17" borderId="3" xfId="0" applyNumberFormat="1" applyFont="1" applyFill="1" applyBorder="1" applyAlignment="1">
      <alignment horizontal="right" vertical="center"/>
    </xf>
    <xf numFmtId="8" fontId="9" fillId="11" borderId="23" xfId="0" applyNumberFormat="1" applyFont="1" applyFill="1" applyBorder="1" applyAlignment="1" applyProtection="1">
      <alignment vertical="center"/>
      <protection locked="0"/>
    </xf>
    <xf numFmtId="8" fontId="18" fillId="11" borderId="23" xfId="0" applyNumberFormat="1" applyFont="1" applyFill="1" applyBorder="1" applyAlignment="1" applyProtection="1">
      <alignment vertical="center"/>
      <protection locked="0"/>
    </xf>
    <xf numFmtId="8" fontId="7" fillId="11" borderId="23" xfId="0" applyNumberFormat="1" applyFont="1" applyFill="1" applyBorder="1" applyAlignment="1">
      <alignment horizontal="right" vertical="center"/>
    </xf>
    <xf numFmtId="8" fontId="9" fillId="11" borderId="23" xfId="0" applyNumberFormat="1" applyFont="1" applyFill="1" applyBorder="1" applyAlignment="1" applyProtection="1">
      <alignment horizontal="right" vertical="center"/>
      <protection locked="0"/>
    </xf>
    <xf numFmtId="8" fontId="7" fillId="17" borderId="23" xfId="0" applyNumberFormat="1" applyFont="1" applyFill="1" applyBorder="1" applyAlignment="1">
      <alignment vertical="center"/>
    </xf>
    <xf numFmtId="8" fontId="7" fillId="17" borderId="24" xfId="0" applyNumberFormat="1" applyFont="1" applyFill="1" applyBorder="1" applyAlignment="1">
      <alignment horizontal="right" vertical="center"/>
    </xf>
    <xf numFmtId="14" fontId="0" fillId="15" borderId="1" xfId="0" applyNumberFormat="1" applyFill="1" applyBorder="1" applyAlignment="1" applyProtection="1">
      <alignment horizontal="center" vertical="center"/>
      <protection locked="0"/>
    </xf>
    <xf numFmtId="0" fontId="12" fillId="10" borderId="4" xfId="18" applyFont="1" applyFill="1" applyBorder="1" applyAlignment="1" applyProtection="1">
      <alignment horizontal="center" vertical="center"/>
      <protection locked="0"/>
    </xf>
    <xf numFmtId="168" fontId="0" fillId="11" borderId="10" xfId="5" applyNumberFormat="1" applyFont="1" applyFill="1" applyBorder="1" applyProtection="1">
      <protection locked="0"/>
    </xf>
    <xf numFmtId="168" fontId="0" fillId="11" borderId="8" xfId="5" applyNumberFormat="1" applyFont="1" applyFill="1" applyBorder="1" applyProtection="1">
      <protection locked="0"/>
    </xf>
    <xf numFmtId="168" fontId="0" fillId="11" borderId="23" xfId="5" applyNumberFormat="1" applyFont="1" applyFill="1" applyBorder="1" applyProtection="1">
      <protection locked="0"/>
    </xf>
    <xf numFmtId="168" fontId="0" fillId="11" borderId="3" xfId="5" applyNumberFormat="1" applyFont="1" applyFill="1" applyBorder="1" applyProtection="1">
      <protection locked="0"/>
    </xf>
    <xf numFmtId="168" fontId="0" fillId="11" borderId="0" xfId="5" applyNumberFormat="1" applyFont="1" applyFill="1" applyBorder="1" applyAlignment="1" applyProtection="1">
      <protection locked="0"/>
    </xf>
    <xf numFmtId="168" fontId="0" fillId="12" borderId="10" xfId="5" applyNumberFormat="1" applyFont="1" applyFill="1" applyBorder="1" applyAlignment="1" applyProtection="1">
      <protection locked="0"/>
    </xf>
    <xf numFmtId="168" fontId="0" fillId="11" borderId="15" xfId="5" applyNumberFormat="1" applyFont="1" applyFill="1" applyBorder="1" applyAlignment="1" applyProtection="1">
      <protection locked="0"/>
    </xf>
    <xf numFmtId="168" fontId="0" fillId="11" borderId="0" xfId="5" applyNumberFormat="1" applyFont="1" applyFill="1" applyBorder="1" applyProtection="1">
      <protection locked="0"/>
    </xf>
    <xf numFmtId="168" fontId="0" fillId="12" borderId="10" xfId="5" applyNumberFormat="1" applyFont="1" applyFill="1" applyBorder="1" applyProtection="1">
      <protection locked="0"/>
    </xf>
    <xf numFmtId="168" fontId="0" fillId="11" borderId="15" xfId="5" applyNumberFormat="1" applyFont="1" applyFill="1" applyBorder="1" applyProtection="1">
      <protection locked="0"/>
    </xf>
    <xf numFmtId="168" fontId="0" fillId="11" borderId="19" xfId="5" applyNumberFormat="1" applyFont="1" applyFill="1" applyBorder="1" applyAlignment="1" applyProtection="1">
      <protection locked="0"/>
    </xf>
    <xf numFmtId="168" fontId="0" fillId="12" borderId="20" xfId="5" applyNumberFormat="1" applyFont="1" applyFill="1" applyBorder="1" applyAlignment="1" applyProtection="1">
      <protection locked="0"/>
    </xf>
    <xf numFmtId="168" fontId="0" fillId="11" borderId="21" xfId="5" applyNumberFormat="1" applyFont="1" applyFill="1" applyBorder="1" applyAlignment="1" applyProtection="1">
      <protection locked="0"/>
    </xf>
    <xf numFmtId="0" fontId="5" fillId="11" borderId="29" xfId="18" applyFill="1" applyBorder="1" applyProtection="1">
      <protection locked="0"/>
    </xf>
    <xf numFmtId="0" fontId="5" fillId="11" borderId="1" xfId="18" applyFill="1" applyBorder="1" applyProtection="1">
      <protection locked="0"/>
    </xf>
    <xf numFmtId="0" fontId="5" fillId="11" borderId="30" xfId="18" applyFill="1" applyBorder="1" applyProtection="1">
      <protection locked="0"/>
    </xf>
    <xf numFmtId="169" fontId="47" fillId="8" borderId="1" xfId="17" applyNumberFormat="1" applyFont="1" applyFill="1" applyBorder="1"/>
    <xf numFmtId="169" fontId="5" fillId="11" borderId="29" xfId="17" applyNumberFormat="1" applyFont="1" applyFill="1" applyBorder="1" applyProtection="1">
      <protection locked="0"/>
    </xf>
    <xf numFmtId="169" fontId="5" fillId="11" borderId="1" xfId="17" applyNumberFormat="1" applyFont="1" applyFill="1" applyBorder="1" applyProtection="1">
      <protection locked="0"/>
    </xf>
    <xf numFmtId="169" fontId="5" fillId="11" borderId="30" xfId="17" applyNumberFormat="1" applyFont="1" applyFill="1" applyBorder="1" applyProtection="1">
      <protection locked="0"/>
    </xf>
    <xf numFmtId="165" fontId="36" fillId="0" borderId="0" xfId="1" applyFont="1"/>
    <xf numFmtId="0" fontId="31" fillId="23" borderId="0" xfId="0" applyFont="1" applyFill="1" applyAlignment="1">
      <alignment horizontal="center" vertical="center" wrapText="1"/>
    </xf>
    <xf numFmtId="177" fontId="20" fillId="4" borderId="68" xfId="1" applyNumberFormat="1" applyFont="1" applyFill="1" applyBorder="1" applyAlignment="1" applyProtection="1">
      <alignment wrapText="1"/>
    </xf>
    <xf numFmtId="0" fontId="49" fillId="0" borderId="0" xfId="0" applyFont="1"/>
    <xf numFmtId="170" fontId="50" fillId="8" borderId="0" xfId="2" applyNumberFormat="1" applyFont="1" applyFill="1" applyBorder="1" applyAlignment="1" applyProtection="1">
      <alignment horizontal="center" vertical="center"/>
    </xf>
    <xf numFmtId="0" fontId="49" fillId="8" borderId="0" xfId="0" applyFont="1" applyFill="1"/>
    <xf numFmtId="0" fontId="34" fillId="2" borderId="65" xfId="0" applyFont="1" applyFill="1" applyBorder="1" applyAlignment="1">
      <alignment horizontal="center" vertical="center" wrapText="1"/>
    </xf>
    <xf numFmtId="0" fontId="51" fillId="10" borderId="2" xfId="0" applyFont="1" applyFill="1" applyBorder="1" applyAlignment="1" applyProtection="1">
      <alignment horizontal="center" vertical="center" wrapText="1"/>
      <protection locked="0"/>
    </xf>
    <xf numFmtId="49" fontId="1" fillId="10" borderId="2" xfId="17" applyNumberFormat="1" applyFont="1" applyFill="1" applyBorder="1" applyAlignment="1" applyProtection="1">
      <alignment horizontal="center" vertical="center"/>
      <protection locked="0"/>
    </xf>
    <xf numFmtId="49" fontId="1" fillId="10" borderId="1" xfId="17" applyNumberFormat="1" applyFont="1" applyFill="1" applyBorder="1" applyAlignment="1" applyProtection="1">
      <alignment horizontal="center" vertical="center"/>
      <protection locked="0"/>
    </xf>
    <xf numFmtId="0" fontId="8" fillId="15" borderId="36" xfId="7" applyFont="1" applyFill="1" applyBorder="1" applyAlignment="1">
      <alignment horizontal="center" vertical="center" wrapText="1"/>
    </xf>
    <xf numFmtId="0" fontId="8" fillId="15" borderId="37" xfId="7" applyFont="1" applyFill="1" applyBorder="1" applyAlignment="1">
      <alignment horizontal="center" vertical="center" wrapText="1"/>
    </xf>
    <xf numFmtId="0" fontId="17" fillId="15" borderId="26" xfId="7" applyFont="1" applyFill="1" applyBorder="1" applyAlignment="1">
      <alignment horizontal="center" vertical="center"/>
    </xf>
    <xf numFmtId="0" fontId="17" fillId="15" borderId="32" xfId="7" applyFont="1" applyFill="1" applyBorder="1" applyAlignment="1">
      <alignment horizontal="center" vertical="center"/>
    </xf>
    <xf numFmtId="0" fontId="7" fillId="16" borderId="24" xfId="0" applyFont="1" applyFill="1" applyBorder="1" applyAlignment="1">
      <alignment horizontal="right" vertical="center"/>
    </xf>
    <xf numFmtId="0" fontId="7" fillId="16" borderId="5" xfId="0" applyFont="1" applyFill="1" applyBorder="1" applyAlignment="1">
      <alignment horizontal="right" vertical="center"/>
    </xf>
    <xf numFmtId="0" fontId="7" fillId="16" borderId="23" xfId="0" applyFont="1" applyFill="1" applyBorder="1" applyAlignment="1">
      <alignment horizontal="right" vertical="center"/>
    </xf>
    <xf numFmtId="0" fontId="14" fillId="0" borderId="5" xfId="4" applyFont="1" applyBorder="1" applyAlignment="1">
      <alignment horizontal="center"/>
    </xf>
    <xf numFmtId="0" fontId="2" fillId="0" borderId="18" xfId="4" applyBorder="1" applyAlignment="1">
      <alignment horizontal="center"/>
    </xf>
    <xf numFmtId="0" fontId="2" fillId="0" borderId="16" xfId="4" applyBorder="1" applyAlignment="1">
      <alignment horizontal="center"/>
    </xf>
    <xf numFmtId="0" fontId="2" fillId="0" borderId="17" xfId="4" applyBorder="1" applyAlignment="1">
      <alignment horizontal="center"/>
    </xf>
    <xf numFmtId="0" fontId="12" fillId="0" borderId="0" xfId="4" applyFont="1" applyAlignment="1">
      <alignment horizontal="center" vertical="center" wrapText="1"/>
    </xf>
    <xf numFmtId="0" fontId="23" fillId="0" borderId="81" xfId="0" applyFont="1" applyBorder="1" applyAlignment="1">
      <alignment horizontal="center" vertical="center"/>
    </xf>
    <xf numFmtId="0" fontId="23" fillId="0" borderId="55" xfId="0" applyFont="1" applyBorder="1" applyAlignment="1">
      <alignment horizontal="center" vertical="center"/>
    </xf>
    <xf numFmtId="0" fontId="23" fillId="0" borderId="82" xfId="0" applyFont="1" applyBorder="1" applyAlignment="1">
      <alignment horizontal="center" vertical="center"/>
    </xf>
    <xf numFmtId="0" fontId="23" fillId="0" borderId="62" xfId="0" applyFont="1" applyBorder="1" applyAlignment="1">
      <alignment horizontal="center" vertical="center"/>
    </xf>
    <xf numFmtId="0" fontId="23" fillId="0" borderId="51" xfId="0" applyFont="1" applyBorder="1" applyAlignment="1">
      <alignment horizontal="center" vertical="center"/>
    </xf>
    <xf numFmtId="0" fontId="23" fillId="0" borderId="60" xfId="0" applyFont="1" applyBorder="1" applyAlignment="1">
      <alignment horizontal="center" vertical="center"/>
    </xf>
    <xf numFmtId="0" fontId="43" fillId="2" borderId="52" xfId="0" applyFont="1" applyFill="1" applyBorder="1" applyAlignment="1">
      <alignment horizontal="center" vertical="center"/>
    </xf>
    <xf numFmtId="0" fontId="43" fillId="2" borderId="54" xfId="0" applyFont="1" applyFill="1" applyBorder="1" applyAlignment="1">
      <alignment horizontal="center" vertical="center"/>
    </xf>
    <xf numFmtId="0" fontId="43" fillId="2" borderId="53" xfId="0" applyFont="1" applyFill="1" applyBorder="1" applyAlignment="1">
      <alignment horizontal="center" vertical="center"/>
    </xf>
    <xf numFmtId="0" fontId="20" fillId="0" borderId="0" xfId="0" applyFont="1" applyAlignment="1">
      <alignment horizontal="center" vertical="center" wrapText="1"/>
    </xf>
    <xf numFmtId="0" fontId="7" fillId="23" borderId="7" xfId="0" applyFont="1" applyFill="1" applyBorder="1" applyAlignment="1">
      <alignment horizontal="center" vertical="center"/>
    </xf>
    <xf numFmtId="0" fontId="7" fillId="23" borderId="3" xfId="0" applyFont="1" applyFill="1" applyBorder="1" applyAlignment="1">
      <alignment horizontal="center" vertical="center"/>
    </xf>
    <xf numFmtId="0" fontId="7" fillId="0" borderId="0" xfId="0" applyFont="1" applyAlignment="1">
      <alignment horizontal="center" vertical="center"/>
    </xf>
    <xf numFmtId="0" fontId="31" fillId="23" borderId="52" xfId="0" applyFont="1" applyFill="1" applyBorder="1" applyAlignment="1">
      <alignment horizontal="center" vertical="center" wrapText="1"/>
    </xf>
    <xf numFmtId="0" fontId="31" fillId="23" borderId="53" xfId="0" applyFont="1" applyFill="1" applyBorder="1" applyAlignment="1">
      <alignment horizontal="center" vertical="center" wrapText="1"/>
    </xf>
    <xf numFmtId="165" fontId="48" fillId="24" borderId="52" xfId="2" applyNumberFormat="1" applyFont="1" applyFill="1" applyBorder="1" applyAlignment="1" applyProtection="1">
      <alignment horizontal="center" vertical="center" wrapText="1"/>
    </xf>
    <xf numFmtId="165" fontId="48" fillId="24" borderId="53" xfId="2" applyNumberFormat="1" applyFont="1" applyFill="1" applyBorder="1" applyAlignment="1" applyProtection="1">
      <alignment horizontal="center" vertical="center" wrapText="1"/>
    </xf>
    <xf numFmtId="0" fontId="32" fillId="20" borderId="0" xfId="0" applyFont="1" applyFill="1" applyAlignment="1">
      <alignment horizontal="justify" vertical="center" wrapText="1"/>
    </xf>
    <xf numFmtId="0" fontId="32" fillId="20" borderId="0" xfId="0" applyFont="1" applyFill="1" applyAlignment="1">
      <alignment horizontal="justify" vertical="center"/>
    </xf>
    <xf numFmtId="0" fontId="32" fillId="20" borderId="0" xfId="0" applyFont="1" applyFill="1" applyAlignment="1">
      <alignment horizontal="left" vertical="center" wrapText="1"/>
    </xf>
    <xf numFmtId="0" fontId="45" fillId="0" borderId="36" xfId="0" applyFont="1" applyBorder="1" applyAlignment="1">
      <alignment horizontal="justify" vertical="center" wrapText="1"/>
    </xf>
    <xf numFmtId="0" fontId="45" fillId="0" borderId="37" xfId="0" applyFont="1" applyBorder="1" applyAlignment="1">
      <alignment horizontal="justify" vertical="center" wrapText="1"/>
    </xf>
    <xf numFmtId="0" fontId="45" fillId="0" borderId="79" xfId="0" applyFont="1" applyBorder="1" applyAlignment="1">
      <alignment horizontal="justify" vertical="center" wrapText="1"/>
    </xf>
    <xf numFmtId="0" fontId="45" fillId="0" borderId="80" xfId="0" applyFont="1" applyBorder="1" applyAlignment="1">
      <alignment horizontal="justify" vertical="center" wrapText="1"/>
    </xf>
    <xf numFmtId="0" fontId="45" fillId="0" borderId="77" xfId="0" applyFont="1" applyBorder="1" applyAlignment="1">
      <alignment horizontal="justify" vertical="center" wrapText="1"/>
    </xf>
    <xf numFmtId="0" fontId="45" fillId="0" borderId="78" xfId="0" applyFont="1" applyBorder="1" applyAlignment="1">
      <alignment horizontal="justify" vertical="center" wrapText="1"/>
    </xf>
    <xf numFmtId="0" fontId="46" fillId="0" borderId="36" xfId="0" applyFont="1" applyBorder="1" applyAlignment="1">
      <alignment vertical="top" wrapText="1"/>
    </xf>
    <xf numFmtId="0" fontId="46" fillId="0" borderId="37" xfId="0" applyFont="1" applyBorder="1" applyAlignment="1">
      <alignment vertical="top" wrapText="1"/>
    </xf>
    <xf numFmtId="0" fontId="46" fillId="0" borderId="77" xfId="0" applyFont="1" applyBorder="1" applyAlignment="1">
      <alignment vertical="top" wrapText="1"/>
    </xf>
    <xf numFmtId="0" fontId="46" fillId="0" borderId="78" xfId="0" applyFont="1" applyBorder="1" applyAlignment="1">
      <alignment vertical="top" wrapText="1"/>
    </xf>
    <xf numFmtId="0" fontId="8" fillId="27" borderId="36" xfId="7" applyFont="1" applyFill="1" applyBorder="1" applyAlignment="1">
      <alignment horizontal="center" vertical="center" wrapText="1"/>
    </xf>
    <xf numFmtId="0" fontId="8" fillId="27" borderId="37" xfId="7" applyFont="1" applyFill="1" applyBorder="1" applyAlignment="1">
      <alignment horizontal="center" vertical="center" wrapText="1"/>
    </xf>
    <xf numFmtId="0" fontId="17" fillId="13" borderId="26" xfId="7" applyFont="1" applyFill="1" applyBorder="1" applyAlignment="1">
      <alignment horizontal="center" vertical="center"/>
    </xf>
    <xf numFmtId="0" fontId="17" fillId="13" borderId="32" xfId="7" applyFont="1" applyFill="1" applyBorder="1" applyAlignment="1">
      <alignment horizontal="center" vertical="center"/>
    </xf>
    <xf numFmtId="0" fontId="45" fillId="0" borderId="75" xfId="0" applyFont="1" applyBorder="1" applyAlignment="1">
      <alignment horizontal="center"/>
    </xf>
    <xf numFmtId="0" fontId="45" fillId="0" borderId="16" xfId="0" applyFont="1" applyBorder="1" applyAlignment="1">
      <alignment horizontal="center"/>
    </xf>
    <xf numFmtId="0" fontId="45" fillId="0" borderId="76" xfId="0" applyFont="1" applyBorder="1" applyAlignment="1">
      <alignment horizontal="center"/>
    </xf>
    <xf numFmtId="0" fontId="12" fillId="0" borderId="0" xfId="18" applyFont="1" applyAlignment="1">
      <alignment horizontal="center" vertical="center" wrapText="1"/>
    </xf>
    <xf numFmtId="0" fontId="14" fillId="0" borderId="5" xfId="18" applyFont="1" applyBorder="1" applyAlignment="1">
      <alignment horizontal="center"/>
    </xf>
    <xf numFmtId="0" fontId="32" fillId="20" borderId="0" xfId="0" applyFont="1" applyFill="1" applyAlignment="1">
      <alignment horizontal="center" vertical="center" wrapText="1"/>
    </xf>
    <xf numFmtId="0" fontId="5" fillId="0" borderId="18" xfId="18" applyBorder="1" applyAlignment="1">
      <alignment horizontal="center"/>
    </xf>
    <xf numFmtId="0" fontId="5" fillId="0" borderId="16" xfId="18" applyBorder="1" applyAlignment="1">
      <alignment horizontal="center"/>
    </xf>
    <xf numFmtId="0" fontId="5" fillId="0" borderId="17" xfId="18" applyBorder="1" applyAlignment="1">
      <alignment horizontal="center"/>
    </xf>
  </cellXfs>
  <cellStyles count="19">
    <cellStyle name="Collegamento ipertestuale 2" xfId="15" xr:uid="{80CF1792-8F1A-4364-892E-FF634C67DA67}"/>
    <cellStyle name="Euro" xfId="9" xr:uid="{EF290C51-56DE-42B2-9CA6-4D056E47773B}"/>
    <cellStyle name="Migliaia" xfId="8" builtinId="3"/>
    <cellStyle name="Migliaia 2" xfId="14" xr:uid="{A0F07CC0-441E-4E15-92FF-952273ECB1A3}"/>
    <cellStyle name="Normal" xfId="16" xr:uid="{05D3F98B-1C9C-48E2-AC11-CFD710316E54}"/>
    <cellStyle name="Normale" xfId="0" builtinId="0"/>
    <cellStyle name="Normale 2" xfId="4" xr:uid="{B3D3A6DE-7EF3-4C31-A0CF-AD98FAFC7988}"/>
    <cellStyle name="Normale 2 2" xfId="10" xr:uid="{488C69C2-1FF2-4A55-940A-A21291ED3D1B}"/>
    <cellStyle name="Normale 2 3" xfId="18" xr:uid="{7DE91C39-0E8C-4EFF-9978-310A82BF60A2}"/>
    <cellStyle name="Normale 3" xfId="3" xr:uid="{5123B867-FB0D-49A7-9F7C-A9AAECCDE174}"/>
    <cellStyle name="Normale 4" xfId="7" xr:uid="{B08B4F20-A490-49A6-8543-295D843749D3}"/>
    <cellStyle name="Percentuale" xfId="2" builtinId="5"/>
    <cellStyle name="Percentuale 2" xfId="6" xr:uid="{0077E220-DCAC-4574-B4F1-B698C4D98A94}"/>
    <cellStyle name="Percentuale 2 2" xfId="11" xr:uid="{72DB5D38-5954-4EA2-8ACB-3081E9A05D5F}"/>
    <cellStyle name="Valuta" xfId="1" builtinId="4"/>
    <cellStyle name="Valuta 2" xfId="5" xr:uid="{A9408651-1703-448E-A4DF-46377C36BF18}"/>
    <cellStyle name="Valuta 2 2" xfId="12" xr:uid="{7AA70FF3-D21D-4518-AD64-5BA1966BF2C1}"/>
    <cellStyle name="Valuta 2 3" xfId="13" xr:uid="{0CF98B53-1F10-42A1-905B-53FF3F1ADB6A}"/>
    <cellStyle name="Valuta 3" xfId="17" xr:uid="{178FB7E7-CB39-414B-A5B0-77C74ECCA8D0}"/>
  </cellStyles>
  <dxfs count="72">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ont>
        <b/>
        <i val="0"/>
      </font>
      <fill>
        <patternFill>
          <bgColor theme="7" tint="0.39994506668294322"/>
        </patternFill>
      </fill>
      <border>
        <left style="thin">
          <color auto="1"/>
        </left>
        <right style="thin">
          <color auto="1"/>
        </right>
        <top style="thin">
          <color auto="1"/>
        </top>
        <bottom style="thin">
          <color auto="1"/>
        </bottom>
        <vertical/>
        <horizontal/>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fgColor auto="1"/>
          <bgColor theme="1"/>
        </patternFill>
      </fill>
    </dxf>
    <dxf>
      <font>
        <color theme="1"/>
      </font>
    </dxf>
    <dxf>
      <font>
        <color rgb="FFFF0000"/>
      </font>
    </dxf>
    <dxf>
      <font>
        <color rgb="FFFF0000"/>
      </font>
    </dxf>
    <dxf>
      <fill>
        <patternFill>
          <bgColor theme="1"/>
        </patternFill>
      </fill>
    </dxf>
    <dxf>
      <fill>
        <patternFill>
          <bgColor theme="1"/>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ont>
        <b/>
        <i val="0"/>
      </font>
      <fill>
        <patternFill>
          <bgColor theme="7" tint="0.39994506668294322"/>
        </patternFill>
      </fill>
      <border>
        <left style="thin">
          <color auto="1"/>
        </left>
        <right style="thin">
          <color auto="1"/>
        </right>
        <top style="thin">
          <color auto="1"/>
        </top>
        <bottom style="thin">
          <color auto="1"/>
        </bottom>
        <vertical/>
        <horizontal/>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fgColor auto="1"/>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fgColor auto="1"/>
          <bgColor theme="1"/>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5050"/>
      <color rgb="FFF48D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47625</xdr:colOff>
      <xdr:row>2</xdr:row>
      <xdr:rowOff>168275</xdr:rowOff>
    </xdr:from>
    <xdr:to>
      <xdr:col>6</xdr:col>
      <xdr:colOff>606425</xdr:colOff>
      <xdr:row>5</xdr:row>
      <xdr:rowOff>120650</xdr:rowOff>
    </xdr:to>
    <xdr:sp macro="" textlink="">
      <xdr:nvSpPr>
        <xdr:cNvPr id="5" name="CasellaDiTesto 4">
          <a:extLst>
            <a:ext uri="{FF2B5EF4-FFF2-40B4-BE49-F238E27FC236}">
              <a16:creationId xmlns:a16="http://schemas.microsoft.com/office/drawing/2014/main" id="{00000000-0008-0000-0000-000005000000}"/>
            </a:ext>
          </a:extLst>
        </xdr:cNvPr>
        <xdr:cNvSpPr txBox="1"/>
      </xdr:nvSpPr>
      <xdr:spPr>
        <a:xfrm>
          <a:off x="3238500" y="549275"/>
          <a:ext cx="2997200" cy="523875"/>
        </a:xfrm>
        <a:prstGeom prst="rect">
          <a:avLst/>
        </a:prstGeom>
        <a:solidFill>
          <a:srgbClr val="ED7D31">
            <a:lumMod val="40000"/>
            <a:lumOff val="60000"/>
          </a:srgb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Se l'impresa non era costituita al momento della presentazione inserire la data di presentazione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3572061</xdr:colOff>
      <xdr:row>0</xdr:row>
      <xdr:rowOff>0</xdr:rowOff>
    </xdr:from>
    <xdr:to>
      <xdr:col>16382</xdr:col>
      <xdr:colOff>11393</xdr:colOff>
      <xdr:row>2</xdr:row>
      <xdr:rowOff>1109381</xdr:rowOff>
    </xdr:to>
    <xdr:sp macro="" textlink="">
      <xdr:nvSpPr>
        <xdr:cNvPr id="2" name="Rettangolo 1">
          <a:extLst>
            <a:ext uri="{FF2B5EF4-FFF2-40B4-BE49-F238E27FC236}">
              <a16:creationId xmlns:a16="http://schemas.microsoft.com/office/drawing/2014/main" id="{00000000-0008-0000-0400-000002000000}"/>
            </a:ext>
          </a:extLst>
        </xdr:cNvPr>
        <xdr:cNvSpPr/>
      </xdr:nvSpPr>
      <xdr:spPr>
        <a:xfrm>
          <a:off x="3572061" y="0"/>
          <a:ext cx="320486182" cy="2385731"/>
        </a:xfrm>
        <a:prstGeom prst="rect">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it-IT" sz="1600" b="1" i="0" u="none" strike="noStrike" kern="0" cap="none" spc="0" normalizeH="0" baseline="0" noProof="0">
              <a:ln>
                <a:noFill/>
              </a:ln>
              <a:solidFill>
                <a:sysClr val="windowText" lastClr="000000"/>
              </a:solidFill>
              <a:effectLst/>
              <a:uLnTx/>
              <a:uFillTx/>
              <a:latin typeface="Calibri" panose="020F0502020204030204"/>
              <a:ea typeface="+mn-ea"/>
              <a:cs typeface="+mn-cs"/>
            </a:rPr>
            <a:t>CONTRIBUTO FINANZIARIO PER LE IMPRESE CHE RIENTRANO NEL CAPO II DELLA NORMATIVA</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N.B.</a:t>
          </a:r>
        </a:p>
        <a:p>
          <a:pPr marL="0" marR="0" lvl="0" indent="0" algn="l"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Attiva il calcolo</a:t>
          </a:r>
        </a:p>
        <a:p>
          <a:pPr marL="0" marR="0" lvl="0" indent="0" algn="l"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iterativo fra le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opzioni di Excel</a:t>
          </a:r>
          <a:endParaRPr kumimoji="0" lang="it-IT"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0</xdr:col>
      <xdr:colOff>11206</xdr:colOff>
      <xdr:row>3</xdr:row>
      <xdr:rowOff>59453</xdr:rowOff>
    </xdr:from>
    <xdr:to>
      <xdr:col>0</xdr:col>
      <xdr:colOff>3014072</xdr:colOff>
      <xdr:row>7</xdr:row>
      <xdr:rowOff>257735</xdr:rowOff>
    </xdr:to>
    <xdr:sp macro="" textlink="">
      <xdr:nvSpPr>
        <xdr:cNvPr id="4" name="Freccia a destra 3">
          <a:extLst>
            <a:ext uri="{FF2B5EF4-FFF2-40B4-BE49-F238E27FC236}">
              <a16:creationId xmlns:a16="http://schemas.microsoft.com/office/drawing/2014/main" id="{00000000-0008-0000-0400-000004000000}"/>
            </a:ext>
          </a:extLst>
        </xdr:cNvPr>
        <xdr:cNvSpPr/>
      </xdr:nvSpPr>
      <xdr:spPr>
        <a:xfrm>
          <a:off x="11206" y="2435100"/>
          <a:ext cx="3002866" cy="1430929"/>
        </a:xfrm>
        <a:prstGeom prst="rightArrow">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it-IT" sz="1100" b="1" i="0" u="none" strike="noStrike" kern="0" cap="none" spc="0" normalizeH="0" baseline="0" noProof="0">
              <a:ln>
                <a:noFill/>
              </a:ln>
              <a:solidFill>
                <a:srgbClr val="002060"/>
              </a:solidFill>
              <a:effectLst/>
              <a:uLnTx/>
              <a:uFillTx/>
              <a:latin typeface="Calibri" panose="020F0502020204030204"/>
              <a:ea typeface="+mn-ea"/>
              <a:cs typeface="+mn-cs"/>
            </a:rPr>
            <a:t>1. Indica dove si trova la sede operativa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it-IT" sz="1100" b="1" i="0" u="none" strike="noStrike" kern="0" cap="none" spc="0" normalizeH="0" baseline="0" noProof="0">
              <a:ln>
                <a:noFill/>
              </a:ln>
              <a:solidFill>
                <a:srgbClr val="002060"/>
              </a:solidFill>
              <a:effectLst/>
              <a:uLnTx/>
              <a:uFillTx/>
              <a:latin typeface="Calibri" panose="020F0502020204030204"/>
              <a:ea typeface="+mn-ea"/>
              <a:cs typeface="+mn-cs"/>
            </a:rPr>
            <a:t>dell'iniziativa ed </a:t>
          </a:r>
        </a:p>
      </xdr:txBody>
    </xdr:sp>
    <xdr:clientData/>
  </xdr:twoCellAnchor>
  <xdr:twoCellAnchor>
    <xdr:from>
      <xdr:col>0</xdr:col>
      <xdr:colOff>75957</xdr:colOff>
      <xdr:row>30</xdr:row>
      <xdr:rowOff>22413</xdr:rowOff>
    </xdr:from>
    <xdr:to>
      <xdr:col>0</xdr:col>
      <xdr:colOff>3283323</xdr:colOff>
      <xdr:row>34</xdr:row>
      <xdr:rowOff>43580</xdr:rowOff>
    </xdr:to>
    <xdr:sp macro="" textlink="">
      <xdr:nvSpPr>
        <xdr:cNvPr id="7" name="Freccia a destra 6">
          <a:extLst>
            <a:ext uri="{FF2B5EF4-FFF2-40B4-BE49-F238E27FC236}">
              <a16:creationId xmlns:a16="http://schemas.microsoft.com/office/drawing/2014/main" id="{00000000-0008-0000-0400-000007000000}"/>
            </a:ext>
          </a:extLst>
        </xdr:cNvPr>
        <xdr:cNvSpPr/>
      </xdr:nvSpPr>
      <xdr:spPr>
        <a:xfrm>
          <a:off x="75957" y="11306737"/>
          <a:ext cx="3207366" cy="1377078"/>
        </a:xfrm>
        <a:prstGeom prst="rightArrow">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it-IT" sz="1100" b="1" i="0" u="none" strike="noStrike" kern="0" cap="none" spc="0" normalizeH="0" baseline="0" noProof="0">
              <a:ln>
                <a:noFill/>
              </a:ln>
              <a:solidFill>
                <a:srgbClr val="002060"/>
              </a:solidFill>
              <a:effectLst/>
              <a:uLnTx/>
              <a:uFillTx/>
              <a:latin typeface="Calibri" panose="020F0502020204030204"/>
              <a:ea typeface="+mn-ea"/>
              <a:cs typeface="+mn-cs"/>
            </a:rPr>
            <a:t>4. Trova quella che per te è la miglior combinazione fra mutuo a tasso zero e fondo perduto</a:t>
          </a:r>
        </a:p>
      </xdr:txBody>
    </xdr:sp>
    <xdr:clientData/>
  </xdr:twoCellAnchor>
  <xdr:twoCellAnchor editAs="oneCell">
    <xdr:from>
      <xdr:col>1</xdr:col>
      <xdr:colOff>1284526</xdr:colOff>
      <xdr:row>0</xdr:row>
      <xdr:rowOff>441599</xdr:rowOff>
    </xdr:from>
    <xdr:to>
      <xdr:col>3</xdr:col>
      <xdr:colOff>1554442</xdr:colOff>
      <xdr:row>2</xdr:row>
      <xdr:rowOff>960531</xdr:rowOff>
    </xdr:to>
    <xdr:pic>
      <xdr:nvPicPr>
        <xdr:cNvPr id="9" name="Immagin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
                  </a14:imgEffect>
                  <a14:imgEffect>
                    <a14:brightnessContrast bright="-9000" contrast="22000"/>
                  </a14:imgEffect>
                </a14:imgLayer>
              </a14:imgProps>
            </a:ext>
          </a:extLst>
        </a:blip>
        <a:stretch>
          <a:fillRect/>
        </a:stretch>
      </xdr:blipFill>
      <xdr:spPr>
        <a:xfrm>
          <a:off x="4691114" y="441599"/>
          <a:ext cx="6626827" cy="1788372"/>
        </a:xfrm>
        <a:prstGeom prst="rect">
          <a:avLst/>
        </a:prstGeom>
      </xdr:spPr>
    </xdr:pic>
    <xdr:clientData/>
  </xdr:twoCellAnchor>
  <xdr:twoCellAnchor>
    <xdr:from>
      <xdr:col>0</xdr:col>
      <xdr:colOff>0</xdr:colOff>
      <xdr:row>8</xdr:row>
      <xdr:rowOff>61012</xdr:rowOff>
    </xdr:from>
    <xdr:to>
      <xdr:col>0</xdr:col>
      <xdr:colOff>3112430</xdr:colOff>
      <xdr:row>9</xdr:row>
      <xdr:rowOff>347383</xdr:rowOff>
    </xdr:to>
    <xdr:sp macro="" textlink="">
      <xdr:nvSpPr>
        <xdr:cNvPr id="11" name="Freccia a destra 10">
          <a:extLst>
            <a:ext uri="{FF2B5EF4-FFF2-40B4-BE49-F238E27FC236}">
              <a16:creationId xmlns:a16="http://schemas.microsoft.com/office/drawing/2014/main" id="{00000000-0008-0000-0400-00000B000000}"/>
            </a:ext>
          </a:extLst>
        </xdr:cNvPr>
        <xdr:cNvSpPr/>
      </xdr:nvSpPr>
      <xdr:spPr>
        <a:xfrm>
          <a:off x="0" y="4195983"/>
          <a:ext cx="3112430" cy="1194047"/>
        </a:xfrm>
        <a:prstGeom prst="rightArrow">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it-IT" sz="1100" b="1" i="0" u="none" strike="noStrike" kern="0" cap="none" spc="0" normalizeH="0" baseline="0" noProof="0">
              <a:ln>
                <a:noFill/>
              </a:ln>
              <a:solidFill>
                <a:srgbClr val="002060"/>
              </a:solidFill>
              <a:effectLst/>
              <a:uLnTx/>
              <a:uFillTx/>
              <a:latin typeface="Calibri" panose="020F0502020204030204"/>
              <a:ea typeface="+mn-ea"/>
              <a:cs typeface="+mn-cs"/>
            </a:rPr>
            <a:t>2.</a:t>
          </a:r>
          <a:r>
            <a:rPr kumimoji="0" lang="it-IT" sz="1100" b="0" i="0" u="none" strike="noStrike" kern="0" cap="none" spc="0" normalizeH="0" baseline="0" noProof="0">
              <a:ln>
                <a:noFill/>
              </a:ln>
              <a:solidFill>
                <a:sysClr val="window" lastClr="FFFFFF"/>
              </a:solidFill>
              <a:effectLst/>
              <a:uLnTx/>
              <a:uFillTx/>
              <a:latin typeface="Calibri" panose="020F0502020204030204"/>
              <a:ea typeface="+mn-ea"/>
              <a:cs typeface="+mn-cs"/>
            </a:rPr>
            <a:t>. </a:t>
          </a:r>
          <a:r>
            <a:rPr lang="it-IT" sz="1100" b="0" i="0" baseline="0">
              <a:effectLst/>
              <a:latin typeface="+mn-lt"/>
              <a:ea typeface="+mn-ea"/>
              <a:cs typeface="+mn-cs"/>
            </a:rPr>
            <a:t> </a:t>
          </a:r>
          <a:r>
            <a:rPr kumimoji="0" lang="it-IT" sz="1100" b="1" i="0" u="none" strike="noStrike" kern="0" cap="none" spc="0" normalizeH="0" baseline="0">
              <a:ln>
                <a:noFill/>
              </a:ln>
              <a:solidFill>
                <a:srgbClr val="002060"/>
              </a:solidFill>
              <a:effectLst/>
              <a:uLnTx/>
              <a:uFillTx/>
              <a:latin typeface="Calibri" panose="020F0502020204030204"/>
              <a:ea typeface="+mn-ea"/>
              <a:cs typeface="+mn-cs"/>
            </a:rPr>
            <a:t>Indica eventuali campi oggetto di premialità </a:t>
          </a:r>
          <a:endParaRPr kumimoji="0" lang="it-IT" sz="1100" b="1" i="0" u="none" strike="noStrike" kern="0" cap="none" spc="0" normalizeH="0" baseline="0" noProof="0">
            <a:ln>
              <a:noFill/>
            </a:ln>
            <a:solidFill>
              <a:srgbClr val="002060"/>
            </a:solidFill>
            <a:effectLst/>
            <a:uLnTx/>
            <a:uFillTx/>
            <a:latin typeface="Calibri" panose="020F0502020204030204"/>
            <a:ea typeface="+mn-ea"/>
            <a:cs typeface="+mn-cs"/>
          </a:endParaRPr>
        </a:p>
      </xdr:txBody>
    </xdr:sp>
    <xdr:clientData/>
  </xdr:twoCellAnchor>
  <mc:AlternateContent xmlns:mc="http://schemas.openxmlformats.org/markup-compatibility/2006">
    <mc:Choice xmlns:a14="http://schemas.microsoft.com/office/drawing/2010/main" Requires="a14">
      <xdr:twoCellAnchor>
        <xdr:from>
          <xdr:col>0</xdr:col>
          <xdr:colOff>260350</xdr:colOff>
          <xdr:row>13</xdr:row>
          <xdr:rowOff>107950</xdr:rowOff>
        </xdr:from>
        <xdr:to>
          <xdr:col>0</xdr:col>
          <xdr:colOff>2800350</xdr:colOff>
          <xdr:row>16</xdr:row>
          <xdr:rowOff>146050</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it-IT" sz="1400" b="0" i="0" u="none" strike="noStrike" baseline="0">
                  <a:solidFill>
                    <a:srgbClr val="000000"/>
                  </a:solidFill>
                  <a:latin typeface="Calibri"/>
                  <a:cs typeface="Calibri"/>
                </a:rPr>
                <a:t>3. Clicca qui per dettagliare il programma di investimento</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12700</xdr:colOff>
          <xdr:row>0</xdr:row>
          <xdr:rowOff>0</xdr:rowOff>
        </xdr:from>
        <xdr:to>
          <xdr:col>12</xdr:col>
          <xdr:colOff>1479550</xdr:colOff>
          <xdr:row>0</xdr:row>
          <xdr:rowOff>381000</xdr:rowOff>
        </xdr:to>
        <xdr:sp macro="" textlink="">
          <xdr:nvSpPr>
            <xdr:cNvPr id="173057" name="Button 1" hidden="1">
              <a:extLst>
                <a:ext uri="{63B3BB69-23CF-44E3-9099-C40C66FF867C}">
                  <a14:compatExt spid="_x0000_s173057"/>
                </a:ext>
                <a:ext uri="{FF2B5EF4-FFF2-40B4-BE49-F238E27FC236}">
                  <a16:creationId xmlns:a16="http://schemas.microsoft.com/office/drawing/2014/main" id="{00000000-0008-0000-0500-000001A402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it-IT" sz="1400" b="0" i="0" u="none" strike="noStrike" baseline="0">
                  <a:solidFill>
                    <a:srgbClr val="000000"/>
                  </a:solidFill>
                  <a:latin typeface="Calibri"/>
                  <a:cs typeface="Calibri"/>
                </a:rPr>
                <a:t>Aggiungi Riga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19050</xdr:colOff>
          <xdr:row>6</xdr:row>
          <xdr:rowOff>184150</xdr:rowOff>
        </xdr:from>
        <xdr:to>
          <xdr:col>12</xdr:col>
          <xdr:colOff>1727200</xdr:colOff>
          <xdr:row>9</xdr:row>
          <xdr:rowOff>184150</xdr:rowOff>
        </xdr:to>
        <xdr:sp macro="" textlink="">
          <xdr:nvSpPr>
            <xdr:cNvPr id="173059" name="Button 3" hidden="1">
              <a:extLst>
                <a:ext uri="{63B3BB69-23CF-44E3-9099-C40C66FF867C}">
                  <a14:compatExt spid="_x0000_s173059"/>
                </a:ext>
                <a:ext uri="{FF2B5EF4-FFF2-40B4-BE49-F238E27FC236}">
                  <a16:creationId xmlns:a16="http://schemas.microsoft.com/office/drawing/2014/main" id="{00000000-0008-0000-0500-000003A402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it-IT" sz="1400" b="0" i="0" u="none" strike="noStrike" baseline="0">
                  <a:solidFill>
                    <a:srgbClr val="000000"/>
                  </a:solidFill>
                  <a:latin typeface="Calibri"/>
                  <a:cs typeface="Calibri"/>
                </a:rPr>
                <a:t>Calcolo contributo CAPO II</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128579</xdr:colOff>
      <xdr:row>0</xdr:row>
      <xdr:rowOff>158750</xdr:rowOff>
    </xdr:from>
    <xdr:to>
      <xdr:col>6</xdr:col>
      <xdr:colOff>468312</xdr:colOff>
      <xdr:row>12</xdr:row>
      <xdr:rowOff>9523</xdr:rowOff>
    </xdr:to>
    <xdr:sp macro="" textlink="">
      <xdr:nvSpPr>
        <xdr:cNvPr id="2" name="Freccia a destra 1">
          <a:extLst>
            <a:ext uri="{FF2B5EF4-FFF2-40B4-BE49-F238E27FC236}">
              <a16:creationId xmlns:a16="http://schemas.microsoft.com/office/drawing/2014/main" id="{00000000-0008-0000-0600-000002000000}"/>
            </a:ext>
          </a:extLst>
        </xdr:cNvPr>
        <xdr:cNvSpPr/>
      </xdr:nvSpPr>
      <xdr:spPr>
        <a:xfrm flipH="1">
          <a:off x="6978642" y="158750"/>
          <a:ext cx="3673483" cy="99377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it-IT" sz="1200" b="1"/>
            <a:t>Inserire la data presunta di presentazione della domanda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vitalia.sharepoint.com/eb87b71677ad64d4/Desktop/Copia%20di%20SSI_Prospetto%20di%20Valutazione%20Eco-Fin_nuova%20edizio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i Settoriali CNDCEC"/>
      <sheetName val="Tool a.2.1"/>
      <sheetName val="Foglio4"/>
      <sheetName val="Tool a.2.2"/>
      <sheetName val="Tool a.2.3"/>
      <sheetName val="ECO_FIN"/>
      <sheetName val="Giudizi"/>
      <sheetName val="Regioni"/>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6DDBF-F2BB-4F3F-991F-4354823013F2}">
  <sheetPr codeName="Foglio1"/>
  <dimension ref="A1:I6"/>
  <sheetViews>
    <sheetView workbookViewId="0">
      <selection activeCell="E15" sqref="E15"/>
    </sheetView>
  </sheetViews>
  <sheetFormatPr defaultRowHeight="14.5" x14ac:dyDescent="0.35"/>
  <cols>
    <col min="1" max="1" width="38.54296875" customWidth="1"/>
    <col min="2" max="2" width="14.1796875" customWidth="1"/>
    <col min="3" max="3" width="17" customWidth="1"/>
    <col min="9" max="9" width="10.7265625" bestFit="1" customWidth="1"/>
  </cols>
  <sheetData>
    <row r="1" spans="1:9" ht="15" thickBot="1" x14ac:dyDescent="0.4">
      <c r="A1" s="3" t="s">
        <v>0</v>
      </c>
      <c r="B1" s="2"/>
    </row>
    <row r="2" spans="1:9" ht="15" thickBot="1" x14ac:dyDescent="0.4">
      <c r="A2" s="3" t="s">
        <v>1</v>
      </c>
      <c r="B2" s="2" t="s">
        <v>2</v>
      </c>
    </row>
    <row r="3" spans="1:9" ht="15" thickBot="1" x14ac:dyDescent="0.4">
      <c r="A3" s="3" t="s">
        <v>3</v>
      </c>
      <c r="B3" s="2"/>
    </row>
    <row r="4" spans="1:9" ht="15" thickBot="1" x14ac:dyDescent="0.4">
      <c r="A4" s="3" t="s">
        <v>4</v>
      </c>
      <c r="B4" s="11"/>
      <c r="I4" s="117"/>
    </row>
    <row r="5" spans="1:9" ht="15" thickBot="1" x14ac:dyDescent="0.4">
      <c r="A5" s="3" t="s">
        <v>5</v>
      </c>
      <c r="B5" s="11"/>
    </row>
    <row r="6" spans="1:9" ht="39" customHeight="1" x14ac:dyDescent="0.35"/>
  </sheetData>
  <dataValidations count="2">
    <dataValidation type="list" allowBlank="1" showInputMessage="1" showErrorMessage="1" sqref="B2" xr:uid="{6123FAE4-EA97-41F2-9816-D20B11943F74}">
      <formula1>"Capo II,Capo III,"</formula1>
    </dataValidation>
    <dataValidation type="textLength" allowBlank="1" showInputMessage="1" showErrorMessage="1" sqref="B1" xr:uid="{5D02DC78-202F-41FC-9416-4E0F40E34F34}">
      <formula1>11</formula1>
      <formula2>11</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CE8F-A98A-4231-BA68-2F292AC9AF8F}">
  <sheetPr codeName="Foglio2">
    <tabColor rgb="FF92D050"/>
  </sheetPr>
  <dimension ref="B2:I24"/>
  <sheetViews>
    <sheetView zoomScaleNormal="100" workbookViewId="0">
      <selection activeCell="E15" sqref="E15"/>
    </sheetView>
  </sheetViews>
  <sheetFormatPr defaultRowHeight="14.5" x14ac:dyDescent="0.35"/>
  <cols>
    <col min="2" max="2" width="42.453125" bestFit="1" customWidth="1"/>
    <col min="3" max="3" width="12.1796875" customWidth="1"/>
    <col min="4" max="4" width="19.54296875" customWidth="1"/>
    <col min="5" max="5" width="30" customWidth="1"/>
    <col min="7" max="7" width="24.1796875" customWidth="1"/>
    <col min="8" max="8" width="13.81640625" bestFit="1" customWidth="1"/>
    <col min="9" max="9" width="39.1796875" customWidth="1"/>
  </cols>
  <sheetData>
    <row r="2" spans="2:9" ht="30.65" customHeight="1" thickBot="1" x14ac:dyDescent="0.4">
      <c r="B2" s="81" t="s">
        <v>6</v>
      </c>
      <c r="C2" s="377" t="s">
        <v>7</v>
      </c>
      <c r="D2" s="378"/>
      <c r="E2" s="82"/>
    </row>
    <row r="3" spans="2:9" ht="15" customHeight="1" x14ac:dyDescent="0.35">
      <c r="B3" s="379" t="s">
        <v>8</v>
      </c>
      <c r="C3" s="83">
        <v>1</v>
      </c>
      <c r="D3" s="83">
        <v>2</v>
      </c>
      <c r="E3" s="84" t="s">
        <v>9</v>
      </c>
    </row>
    <row r="4" spans="2:9" ht="15.75" customHeight="1" thickBot="1" x14ac:dyDescent="0.4">
      <c r="B4" s="380"/>
      <c r="C4" s="85" t="s">
        <v>10</v>
      </c>
      <c r="D4" s="85" t="s">
        <v>10</v>
      </c>
      <c r="E4" s="86" t="s">
        <v>10</v>
      </c>
    </row>
    <row r="5" spans="2:9" ht="66.650000000000006" customHeight="1" thickBot="1" x14ac:dyDescent="0.4">
      <c r="B5" s="87" t="s">
        <v>11</v>
      </c>
      <c r="C5" s="122"/>
      <c r="D5" s="89"/>
      <c r="E5" s="90">
        <f>SUM(C5:D5)</f>
        <v>0</v>
      </c>
    </row>
    <row r="6" spans="2:9" ht="30.75" customHeight="1" thickBot="1" x14ac:dyDescent="0.4">
      <c r="B6" s="87" t="s">
        <v>12</v>
      </c>
      <c r="C6" s="88"/>
      <c r="D6" s="89"/>
      <c r="E6" s="90">
        <f t="shared" ref="E6:E7" si="0">SUM(C6:D6)</f>
        <v>0</v>
      </c>
      <c r="G6" s="12"/>
    </row>
    <row r="7" spans="2:9" ht="15" thickBot="1" x14ac:dyDescent="0.4">
      <c r="B7" s="87" t="s">
        <v>13</v>
      </c>
      <c r="C7" s="88"/>
      <c r="D7" s="91"/>
      <c r="E7" s="90">
        <f t="shared" si="0"/>
        <v>0</v>
      </c>
    </row>
    <row r="8" spans="2:9" ht="15" thickBot="1" x14ac:dyDescent="0.4">
      <c r="B8" s="92" t="s">
        <v>14</v>
      </c>
      <c r="C8" s="122"/>
      <c r="D8" s="89"/>
      <c r="E8" s="90">
        <f>SUM(C8:D8)</f>
        <v>0</v>
      </c>
    </row>
    <row r="9" spans="2:9" ht="15" thickBot="1" x14ac:dyDescent="0.4">
      <c r="B9" s="93" t="s">
        <v>15</v>
      </c>
      <c r="C9" s="94">
        <f>+C5+C6+C7+C8</f>
        <v>0</v>
      </c>
      <c r="D9" s="94">
        <f>+D5+D6+D7+D8</f>
        <v>0</v>
      </c>
      <c r="E9" s="95">
        <f>SUM(E5:E8)</f>
        <v>0</v>
      </c>
    </row>
    <row r="10" spans="2:9" ht="15" thickBot="1" x14ac:dyDescent="0.4">
      <c r="B10" s="381"/>
      <c r="C10" s="382"/>
      <c r="D10" s="382"/>
      <c r="E10" s="383"/>
    </row>
    <row r="11" spans="2:9" ht="15" thickBot="1" x14ac:dyDescent="0.4">
      <c r="B11" s="96" t="s">
        <v>16</v>
      </c>
      <c r="C11" s="97">
        <f>SUM(C12:C16)</f>
        <v>0</v>
      </c>
      <c r="D11" s="97">
        <f>SUM(D12:D16)</f>
        <v>0</v>
      </c>
      <c r="E11" s="97">
        <f>SUM(E12:E16)</f>
        <v>0</v>
      </c>
    </row>
    <row r="12" spans="2:9" ht="15" thickBot="1" x14ac:dyDescent="0.4">
      <c r="B12" s="92" t="s">
        <v>17</v>
      </c>
      <c r="C12" s="9"/>
      <c r="D12" s="98"/>
      <c r="E12" s="97">
        <f>SUM(C12:D12)</f>
        <v>0</v>
      </c>
    </row>
    <row r="13" spans="2:9" ht="15" thickBot="1" x14ac:dyDescent="0.4">
      <c r="B13" s="92" t="s">
        <v>18</v>
      </c>
      <c r="C13" s="9"/>
      <c r="D13" s="98"/>
      <c r="E13" s="97">
        <f t="shared" ref="E13:E16" si="1">SUM(C13:D13)</f>
        <v>0</v>
      </c>
    </row>
    <row r="14" spans="2:9" ht="15" thickBot="1" x14ac:dyDescent="0.4">
      <c r="B14" s="92" t="s">
        <v>19</v>
      </c>
      <c r="C14" s="9"/>
      <c r="D14" s="98"/>
      <c r="E14" s="97">
        <f t="shared" si="1"/>
        <v>0</v>
      </c>
      <c r="I14" s="13"/>
    </row>
    <row r="15" spans="2:9" ht="15" thickBot="1" x14ac:dyDescent="0.4">
      <c r="B15" s="92" t="s">
        <v>20</v>
      </c>
      <c r="C15" s="9"/>
      <c r="D15" s="98"/>
      <c r="E15" s="97">
        <f t="shared" si="1"/>
        <v>0</v>
      </c>
    </row>
    <row r="16" spans="2:9" ht="15" thickBot="1" x14ac:dyDescent="0.4">
      <c r="B16" s="92" t="s">
        <v>21</v>
      </c>
      <c r="C16" s="123"/>
      <c r="D16" s="10"/>
      <c r="E16" s="97">
        <f t="shared" si="1"/>
        <v>0</v>
      </c>
    </row>
    <row r="17" spans="2:5" ht="15" thickBot="1" x14ac:dyDescent="0.4">
      <c r="B17" s="99" t="s">
        <v>22</v>
      </c>
      <c r="C17" s="95">
        <f>SUM(C18:C20)</f>
        <v>0</v>
      </c>
      <c r="D17" s="95">
        <f>SUM(D18:D20)</f>
        <v>0</v>
      </c>
      <c r="E17" s="95">
        <f>SUM(E18:E20)</f>
        <v>0</v>
      </c>
    </row>
    <row r="18" spans="2:5" ht="15" thickBot="1" x14ac:dyDescent="0.4">
      <c r="B18" s="92" t="s">
        <v>23</v>
      </c>
      <c r="C18" s="9"/>
      <c r="D18" s="98"/>
      <c r="E18" s="90">
        <f>SUM(C18:D18)</f>
        <v>0</v>
      </c>
    </row>
    <row r="19" spans="2:5" ht="15" thickBot="1" x14ac:dyDescent="0.4">
      <c r="B19" s="92" t="s">
        <v>24</v>
      </c>
      <c r="C19" s="88"/>
      <c r="D19" s="91"/>
      <c r="E19" s="90">
        <f t="shared" ref="E19" si="2">SUM(C19:D19)</f>
        <v>0</v>
      </c>
    </row>
    <row r="20" spans="2:5" ht="15" thickBot="1" x14ac:dyDescent="0.4">
      <c r="B20" s="92" t="s">
        <v>25</v>
      </c>
      <c r="C20" s="122"/>
      <c r="D20" s="89"/>
      <c r="E20" s="90">
        <f>SUM(C20:D20)</f>
        <v>0</v>
      </c>
    </row>
    <row r="21" spans="2:5" ht="15" thickBot="1" x14ac:dyDescent="0.4">
      <c r="B21" s="100" t="s">
        <v>26</v>
      </c>
      <c r="C21" s="101">
        <f>C22+C23</f>
        <v>0</v>
      </c>
      <c r="D21" s="101">
        <f>D22+D23</f>
        <v>0</v>
      </c>
      <c r="E21" s="101">
        <f>E22+E23</f>
        <v>0</v>
      </c>
    </row>
    <row r="22" spans="2:5" ht="15" thickBot="1" x14ac:dyDescent="0.4">
      <c r="B22" s="92" t="s">
        <v>27</v>
      </c>
      <c r="C22" s="124"/>
      <c r="D22" s="102"/>
      <c r="E22" s="90">
        <f>C22+D22</f>
        <v>0</v>
      </c>
    </row>
    <row r="23" spans="2:5" ht="15" thickBot="1" x14ac:dyDescent="0.4">
      <c r="B23" s="92" t="s">
        <v>28</v>
      </c>
      <c r="C23" s="125"/>
      <c r="D23" s="103"/>
      <c r="E23" s="90">
        <f>C23+D23</f>
        <v>0</v>
      </c>
    </row>
    <row r="24" spans="2:5" ht="15" thickBot="1" x14ac:dyDescent="0.4">
      <c r="B24" s="116" t="s">
        <v>29</v>
      </c>
      <c r="C24" s="94">
        <f>C21+C17+C11</f>
        <v>0</v>
      </c>
      <c r="D24" s="94">
        <f>D21+D17+D11</f>
        <v>0</v>
      </c>
      <c r="E24" s="94">
        <f>E21+E17+E11</f>
        <v>0</v>
      </c>
    </row>
  </sheetData>
  <mergeCells count="3">
    <mergeCell ref="C2:D2"/>
    <mergeCell ref="B3:B4"/>
    <mergeCell ref="B10:E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78FC2-9161-4FC5-B5A3-F97D2C1C6987}">
  <sheetPr codeName="Foglio3">
    <tabColor rgb="FF92D050"/>
  </sheetPr>
  <dimension ref="A2:AF190"/>
  <sheetViews>
    <sheetView topLeftCell="C2" zoomScale="50" zoomScaleNormal="50" workbookViewId="0">
      <selection activeCell="E15" sqref="E15"/>
    </sheetView>
  </sheetViews>
  <sheetFormatPr defaultColWidth="0" defaultRowHeight="20.149999999999999" customHeight="1" x14ac:dyDescent="0.2"/>
  <cols>
    <col min="1" max="1" width="6.81640625" style="4" customWidth="1"/>
    <col min="2" max="2" width="49.1796875" style="4" customWidth="1"/>
    <col min="3" max="3" width="21.7265625" style="4" customWidth="1"/>
    <col min="4" max="6" width="15.54296875" style="4" bestFit="1" customWidth="1"/>
    <col min="7" max="7" width="17.7265625" style="4" bestFit="1" customWidth="1"/>
    <col min="8" max="8" width="11.81640625" style="4" bestFit="1" customWidth="1"/>
    <col min="9" max="9" width="24.7265625" style="4" customWidth="1"/>
    <col min="10" max="10" width="13.26953125" style="4" customWidth="1"/>
    <col min="11" max="11" width="21.1796875" style="4" customWidth="1"/>
    <col min="12" max="12" width="8.7265625" style="4" customWidth="1"/>
    <col min="13" max="13" width="43.7265625" style="4" bestFit="1" customWidth="1"/>
    <col min="14" max="14" width="40.54296875" style="4" customWidth="1"/>
    <col min="15" max="15" width="25.453125" style="4" bestFit="1" customWidth="1"/>
    <col min="16" max="17" width="29.453125" style="4" bestFit="1" customWidth="1"/>
    <col min="18" max="18" width="16" style="4" customWidth="1"/>
    <col min="19" max="19" width="13.7265625" style="4" bestFit="1" customWidth="1"/>
    <col min="20" max="20" width="24.1796875" style="4" bestFit="1" customWidth="1"/>
    <col min="21" max="21" width="6.7265625" style="4" bestFit="1" customWidth="1"/>
    <col min="22" max="22" width="12.7265625" style="4" bestFit="1" customWidth="1"/>
    <col min="23" max="23" width="6.7265625" style="4" bestFit="1" customWidth="1"/>
    <col min="24" max="24" width="10.54296875" style="4" bestFit="1" customWidth="1"/>
    <col min="25" max="31" width="40.54296875" style="4" customWidth="1"/>
    <col min="32" max="32" width="8.7265625" style="4" customWidth="1"/>
    <col min="33" max="16384" width="8.7265625" style="4" hidden="1"/>
  </cols>
  <sheetData>
    <row r="2" spans="2:31" s="14" customFormat="1" ht="20.149999999999999" customHeight="1" x14ac:dyDescent="0.2">
      <c r="B2" s="14" t="s">
        <v>30</v>
      </c>
      <c r="C2" s="14" t="str">
        <f>IF('Dati riepilogativi'!B2="CAPO II","X","")</f>
        <v/>
      </c>
    </row>
    <row r="3" spans="2:31" s="14" customFormat="1" ht="20.149999999999999" customHeight="1" x14ac:dyDescent="0.2"/>
    <row r="4" spans="2:31" s="14" customFormat="1" ht="20.149999999999999" customHeight="1" x14ac:dyDescent="0.2">
      <c r="B4" s="14" t="s">
        <v>31</v>
      </c>
      <c r="C4" s="14" t="str">
        <f>IF('Dati riepilogativi'!B2="CAPO III","X","")</f>
        <v>X</v>
      </c>
    </row>
    <row r="5" spans="2:31" s="14" customFormat="1" ht="20.149999999999999" customHeight="1" x14ac:dyDescent="0.2"/>
    <row r="6" spans="2:31" s="14" customFormat="1" ht="20.149999999999999" customHeight="1" x14ac:dyDescent="0.2">
      <c r="B6" s="14" t="s">
        <v>3</v>
      </c>
      <c r="C6" s="14">
        <f>'Dati riepilogativi'!B3</f>
        <v>0</v>
      </c>
    </row>
    <row r="7" spans="2:31" s="14" customFormat="1" ht="20.149999999999999" customHeight="1" x14ac:dyDescent="0.2"/>
    <row r="8" spans="2:31" s="14" customFormat="1" ht="20.149999999999999" customHeight="1" x14ac:dyDescent="0.2">
      <c r="B8" s="14" t="s">
        <v>4</v>
      </c>
      <c r="C8" s="15">
        <f>'Dati riepilogativi'!B4</f>
        <v>0</v>
      </c>
    </row>
    <row r="9" spans="2:31" s="14" customFormat="1" ht="20.149999999999999" customHeight="1" thickBot="1" x14ac:dyDescent="0.25">
      <c r="B9" s="14" t="s">
        <v>5</v>
      </c>
      <c r="C9" s="15">
        <f>+'Dati riepilogativi'!B5</f>
        <v>0</v>
      </c>
    </row>
    <row r="10" spans="2:31" ht="20.149999999999999" customHeight="1" thickBot="1" x14ac:dyDescent="0.25">
      <c r="B10" s="16" t="s">
        <v>32</v>
      </c>
      <c r="C10" s="17">
        <v>5</v>
      </c>
      <c r="N10" s="388" t="str">
        <f>IF(C4&lt;&gt;"","Compilare il conto economico rappresentando in maniera unitaria la società nelle colonne ''SOCIETA' '' e rappresentare le variazioni positive e/o negative attese dal progetto presentato a finanziamento nella colonna ''Δ PROGETTO''","")</f>
        <v>Compilare il conto economico rappresentando in maniera unitaria la società nelle colonne ''SOCIETA' '' e rappresentare le variazioni positive e/o negative attese dal progetto presentato a finanziamento nella colonna ''Δ PROGETTO''</v>
      </c>
      <c r="O10" s="388"/>
      <c r="P10" s="388"/>
      <c r="Q10" s="388"/>
      <c r="R10" s="388"/>
      <c r="S10" s="388"/>
      <c r="T10" s="388"/>
      <c r="U10" s="388"/>
      <c r="V10" s="388"/>
    </row>
    <row r="11" spans="2:31" ht="20.149999999999999" customHeight="1" x14ac:dyDescent="0.2">
      <c r="N11" s="388"/>
      <c r="O11" s="388"/>
      <c r="P11" s="388"/>
      <c r="Q11" s="388"/>
      <c r="R11" s="388"/>
      <c r="S11" s="388"/>
      <c r="T11" s="388"/>
      <c r="U11" s="388"/>
      <c r="V11" s="388"/>
    </row>
    <row r="12" spans="2:31" ht="20.149999999999999" customHeight="1" x14ac:dyDescent="0.2">
      <c r="N12" s="388"/>
      <c r="O12" s="388"/>
      <c r="P12" s="388"/>
      <c r="Q12" s="388"/>
      <c r="R12" s="388"/>
      <c r="S12" s="388"/>
      <c r="T12" s="388"/>
      <c r="U12" s="388"/>
      <c r="V12" s="388"/>
    </row>
    <row r="13" spans="2:31" ht="20.149999999999999" customHeight="1" x14ac:dyDescent="0.2">
      <c r="C13" s="18" t="str">
        <f>IF(C15&lt;&gt;"",CONCATENATE("ANNO t",C15),"")</f>
        <v>ANNO t0</v>
      </c>
      <c r="D13" s="18" t="str">
        <f t="shared" ref="D13:K13" si="0">IF(D15&lt;&gt;"",CONCATENATE("ANNO t",D15),"")</f>
        <v>ANNO t1</v>
      </c>
      <c r="E13" s="18" t="str">
        <f t="shared" si="0"/>
        <v>ANNO t2</v>
      </c>
      <c r="F13" s="18" t="str">
        <f t="shared" si="0"/>
        <v>ANNO t3</v>
      </c>
      <c r="G13" s="18" t="str">
        <f t="shared" si="0"/>
        <v>ANNO t4</v>
      </c>
      <c r="H13" s="18" t="str">
        <f t="shared" si="0"/>
        <v>ANNO t5</v>
      </c>
      <c r="I13" s="18" t="str">
        <f t="shared" si="0"/>
        <v/>
      </c>
      <c r="J13" s="18" t="str">
        <f t="shared" si="0"/>
        <v/>
      </c>
      <c r="K13" s="18" t="str">
        <f t="shared" si="0"/>
        <v/>
      </c>
      <c r="N13" s="14"/>
      <c r="O13" s="14">
        <f>+N14</f>
        <v>0</v>
      </c>
      <c r="P13" s="14"/>
      <c r="Q13" s="14">
        <f>+P14</f>
        <v>1</v>
      </c>
      <c r="R13" s="14"/>
      <c r="S13" s="14">
        <f t="shared" ref="S13:AC13" si="1">+R14</f>
        <v>2</v>
      </c>
      <c r="T13" s="14"/>
      <c r="U13" s="14">
        <f t="shared" si="1"/>
        <v>3</v>
      </c>
      <c r="V13" s="14"/>
      <c r="W13" s="14">
        <f t="shared" si="1"/>
        <v>4</v>
      </c>
      <c r="X13" s="14"/>
      <c r="Y13" s="14">
        <f t="shared" si="1"/>
        <v>5</v>
      </c>
      <c r="Z13" s="14"/>
      <c r="AA13" s="14" t="str">
        <f t="shared" si="1"/>
        <v/>
      </c>
      <c r="AB13" s="14"/>
      <c r="AC13" s="14" t="str">
        <f t="shared" si="1"/>
        <v/>
      </c>
      <c r="AD13" s="14"/>
      <c r="AE13" s="14" t="str">
        <f t="shared" ref="AE13" si="2">+AD14</f>
        <v/>
      </c>
    </row>
    <row r="14" spans="2:31" ht="20.149999999999999" customHeight="1" x14ac:dyDescent="0.2">
      <c r="C14" s="14">
        <f>IF((YEAR(C8)-YEAR(C9))&gt;3,3,(YEAR(C8)-YEAR(C9)))</f>
        <v>0</v>
      </c>
      <c r="D14" s="14"/>
      <c r="E14" s="14"/>
      <c r="F14" s="14"/>
      <c r="G14" s="14"/>
      <c r="H14" s="14"/>
      <c r="I14" s="14"/>
      <c r="J14" s="14"/>
      <c r="K14" s="14"/>
      <c r="N14" s="14">
        <f>+C15</f>
        <v>0</v>
      </c>
      <c r="O14" s="14"/>
      <c r="P14" s="14">
        <f>+D15</f>
        <v>1</v>
      </c>
      <c r="Q14" s="14"/>
      <c r="R14" s="14">
        <f>+E15</f>
        <v>2</v>
      </c>
      <c r="S14" s="14"/>
      <c r="T14" s="14">
        <f>+F15</f>
        <v>3</v>
      </c>
      <c r="U14" s="14"/>
      <c r="V14" s="14">
        <f>+G15</f>
        <v>4</v>
      </c>
      <c r="W14" s="14"/>
      <c r="X14" s="14">
        <f>+H15</f>
        <v>5</v>
      </c>
      <c r="Y14" s="14"/>
      <c r="Z14" s="14" t="str">
        <f>+I15</f>
        <v/>
      </c>
      <c r="AA14" s="14"/>
      <c r="AB14" s="14" t="str">
        <f>+J15</f>
        <v/>
      </c>
      <c r="AC14" s="14"/>
      <c r="AD14" s="14" t="str">
        <f>+K15</f>
        <v/>
      </c>
      <c r="AE14" s="14"/>
    </row>
    <row r="15" spans="2:31" ht="20.149999999999999" customHeight="1" thickBot="1" x14ac:dyDescent="0.25">
      <c r="C15" s="14">
        <f>-C14</f>
        <v>0</v>
      </c>
      <c r="D15" s="14">
        <f>IFERROR(IF((C15+1)&gt;$C$10,"",C15+1),"")</f>
        <v>1</v>
      </c>
      <c r="E15" s="19">
        <f t="shared" ref="E15:K15" si="3">IFERROR(IF((D15+1)&gt;$C$10,"",D15+1),"")</f>
        <v>2</v>
      </c>
      <c r="F15" s="19">
        <f t="shared" si="3"/>
        <v>3</v>
      </c>
      <c r="G15" s="14">
        <f t="shared" si="3"/>
        <v>4</v>
      </c>
      <c r="H15" s="14">
        <f t="shared" si="3"/>
        <v>5</v>
      </c>
      <c r="I15" s="14" t="str">
        <f t="shared" si="3"/>
        <v/>
      </c>
      <c r="J15" s="14" t="str">
        <f t="shared" si="3"/>
        <v/>
      </c>
      <c r="K15" s="14" t="str">
        <f t="shared" si="3"/>
        <v/>
      </c>
      <c r="N15" s="18" t="s">
        <v>33</v>
      </c>
      <c r="O15" s="18" t="str">
        <f>IF($C$2=0,"Δ PROGETTO","")</f>
        <v/>
      </c>
      <c r="P15" s="18" t="s">
        <v>33</v>
      </c>
      <c r="Q15" s="18" t="str">
        <f>IF($C$2=0,"Δ PROGETTO","")</f>
        <v/>
      </c>
      <c r="R15" s="18" t="s">
        <v>33</v>
      </c>
      <c r="S15" s="18" t="str">
        <f>IF($C$2=0,"Δ PROGETTO","")</f>
        <v/>
      </c>
      <c r="T15" s="18" t="s">
        <v>33</v>
      </c>
      <c r="U15" s="18" t="str">
        <f>IF($C$2="","Δ PROGETTO","")</f>
        <v>Δ PROGETTO</v>
      </c>
      <c r="V15" s="18" t="str">
        <f>+IF(V14="","","SOCIETA'")</f>
        <v>SOCIETA'</v>
      </c>
      <c r="W15" s="18" t="str">
        <f>IF($C$2="","Δ PROGETTO","")</f>
        <v>Δ PROGETTO</v>
      </c>
      <c r="X15" s="18" t="str">
        <f>+IF(X14="","","SOCIETA'")</f>
        <v>SOCIETA'</v>
      </c>
      <c r="Y15" s="18" t="str">
        <f>IF(X14="","",IF($C$2="","Δ PROGETTO",""))</f>
        <v>Δ PROGETTO</v>
      </c>
      <c r="Z15" s="18" t="str">
        <f>+IF(Z14="","","SOCIETA'")</f>
        <v/>
      </c>
      <c r="AA15" s="18" t="str">
        <f>IF(Z14="","",IF($C$2="","Δ PROGETTO",""))</f>
        <v/>
      </c>
      <c r="AB15" s="18" t="str">
        <f>+IF(AB14="","","SOCIETA'")</f>
        <v/>
      </c>
      <c r="AC15" s="18" t="str">
        <f>IF(AB14="","",IF($C$2="","Δ PROGETTO",""))</f>
        <v/>
      </c>
      <c r="AD15" s="18" t="str">
        <f>+IF(AD14="","","SOCIETA'")</f>
        <v/>
      </c>
      <c r="AE15" s="18" t="str">
        <f>IF(AD14="","",IF($C$2="","Δ PROGETTO",""))</f>
        <v/>
      </c>
    </row>
    <row r="16" spans="2:31" ht="20.149999999999999" customHeight="1" thickBot="1" x14ac:dyDescent="0.35">
      <c r="B16" s="20" t="s">
        <v>34</v>
      </c>
      <c r="C16" s="21">
        <f>+C17+C18+C39+C47</f>
        <v>0</v>
      </c>
      <c r="D16" s="22">
        <f t="shared" ref="D16:K16" si="4">+D17+D18+D39+D47</f>
        <v>0</v>
      </c>
      <c r="E16" s="22">
        <f t="shared" si="4"/>
        <v>0</v>
      </c>
      <c r="F16" s="23">
        <f t="shared" si="4"/>
        <v>0</v>
      </c>
      <c r="G16" s="22">
        <f t="shared" si="4"/>
        <v>0</v>
      </c>
      <c r="H16" s="22">
        <f t="shared" si="4"/>
        <v>0</v>
      </c>
      <c r="I16" s="22">
        <f t="shared" si="4"/>
        <v>0</v>
      </c>
      <c r="J16" s="22">
        <f t="shared" si="4"/>
        <v>0</v>
      </c>
      <c r="K16" s="22">
        <f t="shared" si="4"/>
        <v>0</v>
      </c>
      <c r="M16" s="20" t="s">
        <v>35</v>
      </c>
      <c r="N16" s="384" t="str">
        <f>IF(N14&lt;&gt;"",CONCATENATE("ANNO ",N14),"")</f>
        <v>ANNO 0</v>
      </c>
      <c r="O16" s="384"/>
      <c r="P16" s="384" t="str">
        <f t="shared" ref="P16" si="5">IF(P14&lt;&gt;"",CONCATENATE("ANNO ",P14),"")</f>
        <v>ANNO 1</v>
      </c>
      <c r="Q16" s="384"/>
      <c r="R16" s="384" t="str">
        <f t="shared" ref="R16" si="6">IF(R14&lt;&gt;"",CONCATENATE("ANNO ",R14),"")</f>
        <v>ANNO 2</v>
      </c>
      <c r="S16" s="384"/>
      <c r="T16" s="384" t="str">
        <f t="shared" ref="T16" si="7">IF(T14&lt;&gt;"",CONCATENATE("ANNO ",T14),"")</f>
        <v>ANNO 3</v>
      </c>
      <c r="U16" s="384"/>
      <c r="V16" s="384" t="str">
        <f t="shared" ref="V16" si="8">IF(V14&lt;&gt;"",CONCATENATE("ANNO ",V14),"")</f>
        <v>ANNO 4</v>
      </c>
      <c r="W16" s="384"/>
      <c r="X16" s="384" t="str">
        <f t="shared" ref="X16" si="9">IF(X14&lt;&gt;"",CONCATENATE("ANNO ",X14),"")</f>
        <v>ANNO 5</v>
      </c>
      <c r="Y16" s="384"/>
      <c r="Z16" s="384" t="str">
        <f t="shared" ref="Z16" si="10">IF(Z14&lt;&gt;"",CONCATENATE("ANNO ",Z14),"")</f>
        <v/>
      </c>
      <c r="AA16" s="384"/>
      <c r="AB16" s="384" t="str">
        <f t="shared" ref="AB16" si="11">IF(AB14&lt;&gt;"",CONCATENATE("ANNO ",AB14),"")</f>
        <v/>
      </c>
      <c r="AC16" s="384"/>
      <c r="AD16" s="384" t="str">
        <f t="shared" ref="AD16" si="12">IF(AD14&lt;&gt;"",CONCATENATE("ANNO ",AD14),"")</f>
        <v/>
      </c>
      <c r="AE16" s="384"/>
    </row>
    <row r="17" spans="2:31" ht="20.149999999999999" customHeight="1" x14ac:dyDescent="0.35">
      <c r="B17" s="24" t="s">
        <v>36</v>
      </c>
      <c r="C17" s="104"/>
      <c r="D17" s="105"/>
      <c r="E17" s="105"/>
      <c r="F17" s="105"/>
      <c r="G17" s="105"/>
      <c r="H17" s="105"/>
      <c r="I17" s="105"/>
      <c r="J17" s="105"/>
      <c r="K17" s="105"/>
      <c r="M17" s="24" t="s">
        <v>37</v>
      </c>
      <c r="N17" s="25">
        <f>+N18+N19+N20</f>
        <v>0</v>
      </c>
      <c r="O17" s="26">
        <f>+O18+O19+O20</f>
        <v>0</v>
      </c>
      <c r="P17" s="27">
        <f t="shared" ref="P17:AC17" si="13">+P18+P19+P20</f>
        <v>0</v>
      </c>
      <c r="Q17" s="26">
        <f t="shared" si="13"/>
        <v>0</v>
      </c>
      <c r="R17" s="27">
        <f t="shared" si="13"/>
        <v>0</v>
      </c>
      <c r="S17" s="26">
        <f t="shared" si="13"/>
        <v>0</v>
      </c>
      <c r="T17" s="27">
        <f t="shared" si="13"/>
        <v>0</v>
      </c>
      <c r="U17" s="26">
        <f t="shared" si="13"/>
        <v>0</v>
      </c>
      <c r="V17" s="27">
        <f t="shared" si="13"/>
        <v>0</v>
      </c>
      <c r="W17" s="26">
        <f t="shared" si="13"/>
        <v>0</v>
      </c>
      <c r="X17" s="27">
        <f t="shared" si="13"/>
        <v>0</v>
      </c>
      <c r="Y17" s="26">
        <f t="shared" si="13"/>
        <v>0</v>
      </c>
      <c r="Z17" s="27">
        <f t="shared" si="13"/>
        <v>0</v>
      </c>
      <c r="AA17" s="26">
        <f t="shared" si="13"/>
        <v>0</v>
      </c>
      <c r="AB17" s="27">
        <f t="shared" si="13"/>
        <v>0</v>
      </c>
      <c r="AC17" s="26">
        <f t="shared" si="13"/>
        <v>0</v>
      </c>
      <c r="AD17" s="27">
        <f t="shared" ref="AD17:AE17" si="14">+AD18+AD19+AD20</f>
        <v>0</v>
      </c>
      <c r="AE17" s="26">
        <f t="shared" si="14"/>
        <v>0</v>
      </c>
    </row>
    <row r="18" spans="2:31" ht="20.149999999999999" customHeight="1" x14ac:dyDescent="0.35">
      <c r="B18" s="28" t="s">
        <v>38</v>
      </c>
      <c r="C18" s="29">
        <f>+C19+C27+C33</f>
        <v>0</v>
      </c>
      <c r="D18" s="30">
        <f t="shared" ref="D18:K18" si="15">+D19+D27+D33</f>
        <v>0</v>
      </c>
      <c r="E18" s="30">
        <f t="shared" si="15"/>
        <v>0</v>
      </c>
      <c r="F18" s="30">
        <f t="shared" si="15"/>
        <v>0</v>
      </c>
      <c r="G18" s="30">
        <f t="shared" si="15"/>
        <v>0</v>
      </c>
      <c r="H18" s="30">
        <f t="shared" si="15"/>
        <v>0</v>
      </c>
      <c r="I18" s="30">
        <f t="shared" si="15"/>
        <v>0</v>
      </c>
      <c r="J18" s="30">
        <f t="shared" si="15"/>
        <v>0</v>
      </c>
      <c r="K18" s="30">
        <f t="shared" si="15"/>
        <v>0</v>
      </c>
      <c r="M18" s="31" t="s">
        <v>39</v>
      </c>
      <c r="N18" s="106"/>
      <c r="O18" s="32"/>
      <c r="P18" s="33"/>
      <c r="Q18" s="32"/>
      <c r="R18" s="33"/>
      <c r="S18" s="32"/>
      <c r="T18" s="126"/>
      <c r="U18" s="32"/>
      <c r="V18" s="33"/>
      <c r="W18" s="32"/>
      <c r="X18" s="33"/>
      <c r="Y18" s="32"/>
      <c r="Z18" s="33"/>
      <c r="AA18" s="32"/>
      <c r="AB18" s="33"/>
      <c r="AC18" s="32"/>
      <c r="AD18" s="33"/>
      <c r="AE18" s="32"/>
    </row>
    <row r="19" spans="2:31" ht="20.149999999999999" customHeight="1" x14ac:dyDescent="0.35">
      <c r="B19" s="31" t="s">
        <v>40</v>
      </c>
      <c r="C19" s="34">
        <f>SUM(C20:C26)</f>
        <v>0</v>
      </c>
      <c r="D19" s="35">
        <f t="shared" ref="D19:K19" si="16">SUM(D20:D26)</f>
        <v>0</v>
      </c>
      <c r="E19" s="35">
        <f t="shared" si="16"/>
        <v>0</v>
      </c>
      <c r="F19" s="35">
        <f t="shared" si="16"/>
        <v>0</v>
      </c>
      <c r="G19" s="35">
        <f t="shared" si="16"/>
        <v>0</v>
      </c>
      <c r="H19" s="35">
        <f t="shared" si="16"/>
        <v>0</v>
      </c>
      <c r="I19" s="35">
        <f t="shared" si="16"/>
        <v>0</v>
      </c>
      <c r="J19" s="35">
        <f t="shared" si="16"/>
        <v>0</v>
      </c>
      <c r="K19" s="35">
        <f t="shared" si="16"/>
        <v>0</v>
      </c>
      <c r="M19" s="36" t="s">
        <v>41</v>
      </c>
      <c r="N19" s="106"/>
      <c r="O19" s="32"/>
      <c r="P19" s="33"/>
      <c r="Q19" s="32"/>
      <c r="R19" s="33"/>
      <c r="S19" s="32"/>
      <c r="T19" s="126"/>
      <c r="U19" s="32"/>
      <c r="V19" s="33"/>
      <c r="W19" s="32"/>
      <c r="X19" s="33"/>
      <c r="Y19" s="32"/>
      <c r="Z19" s="33"/>
      <c r="AA19" s="32"/>
      <c r="AB19" s="33"/>
      <c r="AC19" s="32"/>
      <c r="AD19" s="33"/>
      <c r="AE19" s="32"/>
    </row>
    <row r="20" spans="2:31" ht="20.149999999999999" customHeight="1" x14ac:dyDescent="0.35">
      <c r="B20" s="31" t="s">
        <v>42</v>
      </c>
      <c r="C20" s="104"/>
      <c r="D20" s="105"/>
      <c r="E20" s="105"/>
      <c r="F20" s="127"/>
      <c r="G20" s="105"/>
      <c r="H20" s="105"/>
      <c r="I20" s="105"/>
      <c r="J20" s="105"/>
      <c r="K20" s="105"/>
      <c r="M20" s="31" t="s">
        <v>43</v>
      </c>
      <c r="N20" s="106"/>
      <c r="O20" s="32"/>
      <c r="P20" s="33"/>
      <c r="Q20" s="32"/>
      <c r="R20" s="33"/>
      <c r="S20" s="32"/>
      <c r="T20" s="126"/>
      <c r="U20" s="32"/>
      <c r="V20" s="33"/>
      <c r="W20" s="32"/>
      <c r="X20" s="33"/>
      <c r="Y20" s="32"/>
      <c r="Z20" s="33"/>
      <c r="AA20" s="32"/>
      <c r="AB20" s="33"/>
      <c r="AC20" s="32"/>
      <c r="AD20" s="33"/>
      <c r="AE20" s="32"/>
    </row>
    <row r="21" spans="2:31" ht="20.149999999999999" customHeight="1" x14ac:dyDescent="0.35">
      <c r="B21" s="37" t="s">
        <v>44</v>
      </c>
      <c r="C21" s="104"/>
      <c r="D21" s="105"/>
      <c r="E21" s="105"/>
      <c r="F21" s="127"/>
      <c r="G21" s="105"/>
      <c r="H21" s="105"/>
      <c r="I21" s="105"/>
      <c r="J21" s="105"/>
      <c r="K21" s="105"/>
      <c r="M21" s="38" t="s">
        <v>45</v>
      </c>
      <c r="N21" s="39">
        <f>+N22+N23+N24+N25+N26+N27+N28+N29</f>
        <v>0</v>
      </c>
      <c r="O21" s="40">
        <f>+O22+O23+O24+O25+O26+O27+O28+O29</f>
        <v>0</v>
      </c>
      <c r="P21" s="41">
        <f t="shared" ref="P21:AC21" si="17">+P22+P23+P24+P25+P26+P27+P28+P29</f>
        <v>0</v>
      </c>
      <c r="Q21" s="40">
        <f t="shared" si="17"/>
        <v>0</v>
      </c>
      <c r="R21" s="41">
        <f t="shared" si="17"/>
        <v>0</v>
      </c>
      <c r="S21" s="40">
        <f t="shared" si="17"/>
        <v>0</v>
      </c>
      <c r="T21" s="41">
        <f t="shared" si="17"/>
        <v>0</v>
      </c>
      <c r="U21" s="40">
        <f t="shared" si="17"/>
        <v>0</v>
      </c>
      <c r="V21" s="41">
        <f t="shared" si="17"/>
        <v>0</v>
      </c>
      <c r="W21" s="40">
        <f t="shared" si="17"/>
        <v>0</v>
      </c>
      <c r="X21" s="41">
        <f t="shared" si="17"/>
        <v>0</v>
      </c>
      <c r="Y21" s="40">
        <f t="shared" si="17"/>
        <v>0</v>
      </c>
      <c r="Z21" s="41">
        <f t="shared" si="17"/>
        <v>0</v>
      </c>
      <c r="AA21" s="40">
        <f t="shared" si="17"/>
        <v>0</v>
      </c>
      <c r="AB21" s="41">
        <f t="shared" si="17"/>
        <v>0</v>
      </c>
      <c r="AC21" s="40">
        <f t="shared" si="17"/>
        <v>0</v>
      </c>
      <c r="AD21" s="41">
        <f t="shared" ref="AD21:AE21" si="18">+AD22+AD23+AD24+AD25+AD26+AD27+AD28+AD29</f>
        <v>0</v>
      </c>
      <c r="AE21" s="40">
        <f t="shared" si="18"/>
        <v>0</v>
      </c>
    </row>
    <row r="22" spans="2:31" ht="20.149999999999999" customHeight="1" x14ac:dyDescent="0.35">
      <c r="B22" s="37" t="s">
        <v>46</v>
      </c>
      <c r="C22" s="104"/>
      <c r="D22" s="105"/>
      <c r="E22" s="128"/>
      <c r="F22" s="127"/>
      <c r="G22" s="105"/>
      <c r="H22" s="105"/>
      <c r="I22" s="105"/>
      <c r="J22" s="105"/>
      <c r="K22" s="105"/>
      <c r="M22" s="37" t="s">
        <v>47</v>
      </c>
      <c r="N22" s="106"/>
      <c r="O22" s="32"/>
      <c r="P22" s="33"/>
      <c r="Q22" s="32"/>
      <c r="R22" s="33"/>
      <c r="S22" s="32"/>
      <c r="T22" s="126"/>
      <c r="U22" s="32"/>
      <c r="V22" s="33"/>
      <c r="W22" s="32"/>
      <c r="X22" s="33"/>
      <c r="Y22" s="32"/>
      <c r="Z22" s="33"/>
      <c r="AA22" s="32"/>
      <c r="AB22" s="33"/>
      <c r="AC22" s="32"/>
      <c r="AD22" s="33"/>
      <c r="AE22" s="32"/>
    </row>
    <row r="23" spans="2:31" ht="20.149999999999999" customHeight="1" x14ac:dyDescent="0.35">
      <c r="B23" s="37" t="s">
        <v>48</v>
      </c>
      <c r="C23" s="104"/>
      <c r="D23" s="105"/>
      <c r="E23" s="105"/>
      <c r="F23" s="105"/>
      <c r="G23" s="105"/>
      <c r="H23" s="105"/>
      <c r="I23" s="105"/>
      <c r="J23" s="105"/>
      <c r="K23" s="105"/>
      <c r="M23" s="37" t="s">
        <v>49</v>
      </c>
      <c r="N23" s="106"/>
      <c r="O23" s="32"/>
      <c r="P23" s="33"/>
      <c r="Q23" s="32"/>
      <c r="R23" s="33"/>
      <c r="S23" s="32"/>
      <c r="T23" s="126"/>
      <c r="U23" s="32"/>
      <c r="V23" s="33"/>
      <c r="W23" s="32"/>
      <c r="X23" s="33"/>
      <c r="Y23" s="32"/>
      <c r="Z23" s="33"/>
      <c r="AA23" s="32"/>
      <c r="AB23" s="33"/>
      <c r="AC23" s="32"/>
      <c r="AD23" s="33"/>
      <c r="AE23" s="32"/>
    </row>
    <row r="24" spans="2:31" ht="20.149999999999999" customHeight="1" x14ac:dyDescent="0.35">
      <c r="B24" s="37" t="s">
        <v>50</v>
      </c>
      <c r="C24" s="104"/>
      <c r="D24" s="105"/>
      <c r="E24" s="105"/>
      <c r="F24" s="105"/>
      <c r="G24" s="105"/>
      <c r="H24" s="105"/>
      <c r="I24" s="105"/>
      <c r="J24" s="105"/>
      <c r="K24" s="105"/>
      <c r="M24" s="37" t="s">
        <v>51</v>
      </c>
      <c r="N24" s="106"/>
      <c r="O24" s="32"/>
      <c r="P24" s="33"/>
      <c r="Q24" s="32"/>
      <c r="R24" s="33"/>
      <c r="S24" s="32"/>
      <c r="T24" s="126"/>
      <c r="U24" s="32"/>
      <c r="V24" s="33"/>
      <c r="W24" s="32"/>
      <c r="X24" s="33"/>
      <c r="Y24" s="32"/>
      <c r="Z24" s="33"/>
      <c r="AA24" s="32"/>
      <c r="AB24" s="33"/>
      <c r="AC24" s="32"/>
      <c r="AD24" s="33"/>
      <c r="AE24" s="32"/>
    </row>
    <row r="25" spans="2:31" ht="20.149999999999999" customHeight="1" x14ac:dyDescent="0.35">
      <c r="B25" s="37" t="s">
        <v>52</v>
      </c>
      <c r="C25" s="104"/>
      <c r="D25" s="105"/>
      <c r="E25" s="105"/>
      <c r="F25" s="105"/>
      <c r="G25" s="105"/>
      <c r="H25" s="105"/>
      <c r="I25" s="105"/>
      <c r="J25" s="105"/>
      <c r="K25" s="105"/>
      <c r="M25" s="37" t="s">
        <v>53</v>
      </c>
      <c r="N25" s="106"/>
      <c r="O25" s="32"/>
      <c r="P25" s="33"/>
      <c r="Q25" s="32"/>
      <c r="R25" s="33"/>
      <c r="S25" s="32"/>
      <c r="T25" s="126"/>
      <c r="U25" s="32"/>
      <c r="V25" s="33"/>
      <c r="W25" s="32"/>
      <c r="X25" s="33"/>
      <c r="Y25" s="32"/>
      <c r="Z25" s="33"/>
      <c r="AA25" s="32"/>
      <c r="AB25" s="33"/>
      <c r="AC25" s="32"/>
      <c r="AD25" s="33"/>
      <c r="AE25" s="32"/>
    </row>
    <row r="26" spans="2:31" ht="20.149999999999999" customHeight="1" x14ac:dyDescent="0.35">
      <c r="B26" s="37" t="s">
        <v>54</v>
      </c>
      <c r="C26" s="104"/>
      <c r="D26" s="105"/>
      <c r="E26" s="105"/>
      <c r="F26" s="105"/>
      <c r="G26" s="105"/>
      <c r="H26" s="105"/>
      <c r="I26" s="105"/>
      <c r="J26" s="105"/>
      <c r="K26" s="105"/>
      <c r="M26" s="37" t="s">
        <v>55</v>
      </c>
      <c r="N26" s="106"/>
      <c r="O26" s="32"/>
      <c r="P26" s="33"/>
      <c r="Q26" s="32"/>
      <c r="R26" s="33"/>
      <c r="S26" s="32"/>
      <c r="T26" s="126"/>
      <c r="U26" s="32"/>
      <c r="V26" s="33"/>
      <c r="W26" s="32"/>
      <c r="X26" s="33"/>
      <c r="Y26" s="32"/>
      <c r="Z26" s="33"/>
      <c r="AA26" s="32"/>
      <c r="AB26" s="33"/>
      <c r="AC26" s="32"/>
      <c r="AD26" s="33"/>
      <c r="AE26" s="32"/>
    </row>
    <row r="27" spans="2:31" ht="20.149999999999999" customHeight="1" x14ac:dyDescent="0.35">
      <c r="B27" s="31" t="s">
        <v>56</v>
      </c>
      <c r="C27" s="34">
        <f>+SUM(C28:C32)</f>
        <v>0</v>
      </c>
      <c r="D27" s="35">
        <f t="shared" ref="D27:H27" si="19">+SUM(D28:D32)</f>
        <v>0</v>
      </c>
      <c r="E27" s="35">
        <f t="shared" si="19"/>
        <v>0</v>
      </c>
      <c r="F27" s="35">
        <f t="shared" si="19"/>
        <v>0</v>
      </c>
      <c r="G27" s="35">
        <f t="shared" si="19"/>
        <v>0</v>
      </c>
      <c r="H27" s="35">
        <f t="shared" si="19"/>
        <v>0</v>
      </c>
      <c r="I27" s="35">
        <f t="shared" ref="I27:K27" si="20">+SUM(I28:I32)</f>
        <v>0</v>
      </c>
      <c r="J27" s="35">
        <f t="shared" si="20"/>
        <v>0</v>
      </c>
      <c r="K27" s="35">
        <f t="shared" si="20"/>
        <v>0</v>
      </c>
      <c r="M27" s="42" t="s">
        <v>57</v>
      </c>
      <c r="N27" s="106"/>
      <c r="O27" s="32"/>
      <c r="P27" s="33"/>
      <c r="Q27" s="32"/>
      <c r="R27" s="33"/>
      <c r="S27" s="32"/>
      <c r="T27" s="126"/>
      <c r="U27" s="32"/>
      <c r="V27" s="33"/>
      <c r="W27" s="32"/>
      <c r="X27" s="33"/>
      <c r="Y27" s="32"/>
      <c r="Z27" s="33"/>
      <c r="AA27" s="32"/>
      <c r="AB27" s="33"/>
      <c r="AC27" s="32"/>
      <c r="AD27" s="33"/>
      <c r="AE27" s="32"/>
    </row>
    <row r="28" spans="2:31" ht="20.149999999999999" customHeight="1" x14ac:dyDescent="0.35">
      <c r="B28" s="37" t="s">
        <v>58</v>
      </c>
      <c r="C28" s="128"/>
      <c r="D28" s="105"/>
      <c r="E28" s="105"/>
      <c r="F28" s="127"/>
      <c r="G28" s="105"/>
      <c r="H28" s="105"/>
      <c r="I28" s="105"/>
      <c r="J28" s="105"/>
      <c r="K28" s="105"/>
      <c r="M28" s="42" t="s">
        <v>59</v>
      </c>
      <c r="N28" s="106"/>
      <c r="O28" s="32"/>
      <c r="P28" s="33"/>
      <c r="Q28" s="32"/>
      <c r="R28" s="33"/>
      <c r="S28" s="32"/>
      <c r="T28" s="126"/>
      <c r="U28" s="32"/>
      <c r="V28" s="33"/>
      <c r="W28" s="32"/>
      <c r="X28" s="33"/>
      <c r="Y28" s="32"/>
      <c r="Z28" s="33"/>
      <c r="AA28" s="32"/>
      <c r="AB28" s="33"/>
      <c r="AC28" s="32"/>
      <c r="AD28" s="33"/>
      <c r="AE28" s="32"/>
    </row>
    <row r="29" spans="2:31" ht="20.149999999999999" customHeight="1" x14ac:dyDescent="0.35">
      <c r="B29" s="37" t="s">
        <v>60</v>
      </c>
      <c r="C29" s="104"/>
      <c r="D29" s="105"/>
      <c r="E29" s="105"/>
      <c r="F29" s="127"/>
      <c r="G29" s="105"/>
      <c r="H29" s="105"/>
      <c r="I29" s="105"/>
      <c r="J29" s="105"/>
      <c r="K29" s="105"/>
      <c r="M29" s="42" t="s">
        <v>61</v>
      </c>
      <c r="N29" s="106"/>
      <c r="O29" s="32"/>
      <c r="P29" s="33"/>
      <c r="Q29" s="32"/>
      <c r="R29" s="33"/>
      <c r="S29" s="32"/>
      <c r="T29" s="126"/>
      <c r="U29" s="32"/>
      <c r="V29" s="33"/>
      <c r="W29" s="32"/>
      <c r="X29" s="33"/>
      <c r="Y29" s="32"/>
      <c r="Z29" s="33"/>
      <c r="AA29" s="32"/>
      <c r="AB29" s="33"/>
      <c r="AC29" s="32"/>
      <c r="AD29" s="33"/>
      <c r="AE29" s="32"/>
    </row>
    <row r="30" spans="2:31" ht="20.149999999999999" customHeight="1" x14ac:dyDescent="0.35">
      <c r="B30" s="37" t="s">
        <v>62</v>
      </c>
      <c r="C30" s="104"/>
      <c r="D30" s="105"/>
      <c r="E30" s="105"/>
      <c r="F30" s="127"/>
      <c r="G30" s="105"/>
      <c r="H30" s="105"/>
      <c r="I30" s="105"/>
      <c r="J30" s="105"/>
      <c r="K30" s="105"/>
      <c r="M30" s="38" t="s">
        <v>63</v>
      </c>
      <c r="N30" s="39">
        <f t="shared" ref="N30:AC30" si="21">+N17-N21</f>
        <v>0</v>
      </c>
      <c r="O30" s="40">
        <f t="shared" si="21"/>
        <v>0</v>
      </c>
      <c r="P30" s="41">
        <f t="shared" si="21"/>
        <v>0</v>
      </c>
      <c r="Q30" s="40">
        <f t="shared" si="21"/>
        <v>0</v>
      </c>
      <c r="R30" s="41">
        <f t="shared" si="21"/>
        <v>0</v>
      </c>
      <c r="S30" s="40">
        <f t="shared" si="21"/>
        <v>0</v>
      </c>
      <c r="T30" s="41">
        <f t="shared" si="21"/>
        <v>0</v>
      </c>
      <c r="U30" s="40">
        <f t="shared" si="21"/>
        <v>0</v>
      </c>
      <c r="V30" s="41">
        <f t="shared" si="21"/>
        <v>0</v>
      </c>
      <c r="W30" s="40">
        <f t="shared" si="21"/>
        <v>0</v>
      </c>
      <c r="X30" s="41">
        <f t="shared" si="21"/>
        <v>0</v>
      </c>
      <c r="Y30" s="40">
        <f t="shared" si="21"/>
        <v>0</v>
      </c>
      <c r="Z30" s="41">
        <f t="shared" si="21"/>
        <v>0</v>
      </c>
      <c r="AA30" s="40">
        <f t="shared" si="21"/>
        <v>0</v>
      </c>
      <c r="AB30" s="41">
        <f t="shared" si="21"/>
        <v>0</v>
      </c>
      <c r="AC30" s="40">
        <f t="shared" si="21"/>
        <v>0</v>
      </c>
      <c r="AD30" s="41">
        <f t="shared" ref="AD30:AE30" si="22">+AD17-AD21</f>
        <v>0</v>
      </c>
      <c r="AE30" s="40">
        <f t="shared" si="22"/>
        <v>0</v>
      </c>
    </row>
    <row r="31" spans="2:31" ht="20.149999999999999" customHeight="1" x14ac:dyDescent="0.35">
      <c r="B31" s="37" t="s">
        <v>64</v>
      </c>
      <c r="C31" s="104"/>
      <c r="D31" s="105"/>
      <c r="E31" s="105"/>
      <c r="F31" s="105"/>
      <c r="G31" s="105"/>
      <c r="H31" s="105"/>
      <c r="I31" s="105"/>
      <c r="J31" s="105"/>
      <c r="K31" s="105"/>
      <c r="M31" s="31" t="s">
        <v>65</v>
      </c>
      <c r="N31" s="39">
        <f>+N32-N33</f>
        <v>0</v>
      </c>
      <c r="O31" s="40">
        <f>+O32-O33</f>
        <v>0</v>
      </c>
      <c r="P31" s="41">
        <f t="shared" ref="P31:AC31" si="23">+P32-P33</f>
        <v>0</v>
      </c>
      <c r="Q31" s="40">
        <f t="shared" si="23"/>
        <v>0</v>
      </c>
      <c r="R31" s="41">
        <f t="shared" si="23"/>
        <v>0</v>
      </c>
      <c r="S31" s="40">
        <f t="shared" si="23"/>
        <v>0</v>
      </c>
      <c r="T31" s="41">
        <f t="shared" si="23"/>
        <v>0</v>
      </c>
      <c r="U31" s="40">
        <f t="shared" si="23"/>
        <v>0</v>
      </c>
      <c r="V31" s="41">
        <f t="shared" si="23"/>
        <v>0</v>
      </c>
      <c r="W31" s="40">
        <f t="shared" si="23"/>
        <v>0</v>
      </c>
      <c r="X31" s="41">
        <f t="shared" si="23"/>
        <v>0</v>
      </c>
      <c r="Y31" s="40">
        <f t="shared" si="23"/>
        <v>0</v>
      </c>
      <c r="Z31" s="41">
        <f t="shared" si="23"/>
        <v>0</v>
      </c>
      <c r="AA31" s="40">
        <f t="shared" si="23"/>
        <v>0</v>
      </c>
      <c r="AB31" s="41">
        <f t="shared" si="23"/>
        <v>0</v>
      </c>
      <c r="AC31" s="40">
        <f t="shared" si="23"/>
        <v>0</v>
      </c>
      <c r="AD31" s="41">
        <f t="shared" ref="AD31:AE31" si="24">+AD32-AD33</f>
        <v>0</v>
      </c>
      <c r="AE31" s="40">
        <f t="shared" si="24"/>
        <v>0</v>
      </c>
    </row>
    <row r="32" spans="2:31" ht="20.149999999999999" customHeight="1" x14ac:dyDescent="0.35">
      <c r="B32" s="37" t="s">
        <v>66</v>
      </c>
      <c r="C32" s="104"/>
      <c r="D32" s="105"/>
      <c r="E32" s="105"/>
      <c r="F32" s="105"/>
      <c r="G32" s="105"/>
      <c r="H32" s="105"/>
      <c r="I32" s="105"/>
      <c r="J32" s="105"/>
      <c r="K32" s="105"/>
      <c r="M32" s="37" t="s">
        <v>67</v>
      </c>
      <c r="N32" s="107"/>
      <c r="O32" s="43"/>
      <c r="P32" s="44"/>
      <c r="Q32" s="43"/>
      <c r="R32" s="44"/>
      <c r="S32" s="43"/>
      <c r="T32" s="44"/>
      <c r="U32" s="43"/>
      <c r="V32" s="44"/>
      <c r="W32" s="43"/>
      <c r="X32" s="44"/>
      <c r="Y32" s="43"/>
      <c r="Z32" s="44"/>
      <c r="AA32" s="43"/>
      <c r="AB32" s="44"/>
      <c r="AC32" s="43"/>
      <c r="AD32" s="44"/>
      <c r="AE32" s="43"/>
    </row>
    <row r="33" spans="2:31" ht="20.149999999999999" customHeight="1" x14ac:dyDescent="0.35">
      <c r="B33" s="31" t="s">
        <v>68</v>
      </c>
      <c r="C33" s="34">
        <f>+SUM(C34:C38)</f>
        <v>0</v>
      </c>
      <c r="D33" s="35">
        <f t="shared" ref="D33:K33" si="25">+SUM(D34:D38)</f>
        <v>0</v>
      </c>
      <c r="E33" s="35">
        <f t="shared" si="25"/>
        <v>0</v>
      </c>
      <c r="F33" s="35">
        <f t="shared" si="25"/>
        <v>0</v>
      </c>
      <c r="G33" s="35">
        <f t="shared" si="25"/>
        <v>0</v>
      </c>
      <c r="H33" s="35">
        <f t="shared" si="25"/>
        <v>0</v>
      </c>
      <c r="I33" s="35">
        <f t="shared" si="25"/>
        <v>0</v>
      </c>
      <c r="J33" s="35">
        <f t="shared" si="25"/>
        <v>0</v>
      </c>
      <c r="K33" s="35">
        <f t="shared" si="25"/>
        <v>0</v>
      </c>
      <c r="M33" s="37" t="s">
        <v>69</v>
      </c>
      <c r="N33" s="107"/>
      <c r="O33" s="43"/>
      <c r="P33" s="44"/>
      <c r="Q33" s="43"/>
      <c r="R33" s="129"/>
      <c r="S33" s="43"/>
      <c r="T33" s="129"/>
      <c r="U33" s="43"/>
      <c r="V33" s="44"/>
      <c r="W33" s="43"/>
      <c r="X33" s="44"/>
      <c r="Y33" s="43"/>
      <c r="Z33" s="44"/>
      <c r="AA33" s="43"/>
      <c r="AB33" s="44"/>
      <c r="AC33" s="43"/>
      <c r="AD33" s="44"/>
      <c r="AE33" s="43"/>
    </row>
    <row r="34" spans="2:31" ht="20.149999999999999" customHeight="1" x14ac:dyDescent="0.35">
      <c r="B34" s="31" t="s">
        <v>70</v>
      </c>
      <c r="C34" s="104"/>
      <c r="D34" s="105"/>
      <c r="E34" s="105"/>
      <c r="F34" s="105"/>
      <c r="G34" s="105"/>
      <c r="H34" s="105"/>
      <c r="I34" s="105"/>
      <c r="J34" s="105"/>
      <c r="K34" s="105"/>
      <c r="M34" s="37" t="s">
        <v>71</v>
      </c>
      <c r="N34" s="106"/>
      <c r="O34" s="32"/>
      <c r="P34" s="33"/>
      <c r="Q34" s="32"/>
      <c r="R34" s="33"/>
      <c r="S34" s="32"/>
      <c r="T34" s="33"/>
      <c r="U34" s="32"/>
      <c r="V34" s="33"/>
      <c r="W34" s="32"/>
      <c r="X34" s="33"/>
      <c r="Y34" s="32"/>
      <c r="Z34" s="33"/>
      <c r="AA34" s="32"/>
      <c r="AB34" s="33"/>
      <c r="AC34" s="32"/>
      <c r="AD34" s="33"/>
      <c r="AE34" s="32"/>
    </row>
    <row r="35" spans="2:31" ht="20.149999999999999" customHeight="1" x14ac:dyDescent="0.35">
      <c r="B35" s="31" t="s">
        <v>72</v>
      </c>
      <c r="C35" s="104"/>
      <c r="D35" s="105"/>
      <c r="E35" s="105"/>
      <c r="F35" s="105"/>
      <c r="G35" s="105"/>
      <c r="H35" s="105"/>
      <c r="I35" s="105"/>
      <c r="J35" s="105"/>
      <c r="K35" s="105"/>
      <c r="M35" s="38" t="s">
        <v>73</v>
      </c>
      <c r="N35" s="39">
        <f>N30+N31+N34</f>
        <v>0</v>
      </c>
      <c r="O35" s="40">
        <f>O30+O31+O34</f>
        <v>0</v>
      </c>
      <c r="P35" s="41">
        <f>P30+P31+P34</f>
        <v>0</v>
      </c>
      <c r="Q35" s="40">
        <f t="shared" ref="Q35:AC35" si="26">Q30+Q31+Q34</f>
        <v>0</v>
      </c>
      <c r="R35" s="41">
        <f t="shared" si="26"/>
        <v>0</v>
      </c>
      <c r="S35" s="40">
        <f t="shared" si="26"/>
        <v>0</v>
      </c>
      <c r="T35" s="41">
        <f t="shared" si="26"/>
        <v>0</v>
      </c>
      <c r="U35" s="40">
        <f t="shared" si="26"/>
        <v>0</v>
      </c>
      <c r="V35" s="41">
        <f t="shared" si="26"/>
        <v>0</v>
      </c>
      <c r="W35" s="40">
        <f t="shared" si="26"/>
        <v>0</v>
      </c>
      <c r="X35" s="41">
        <f t="shared" si="26"/>
        <v>0</v>
      </c>
      <c r="Y35" s="40">
        <f t="shared" si="26"/>
        <v>0</v>
      </c>
      <c r="Z35" s="41">
        <f t="shared" si="26"/>
        <v>0</v>
      </c>
      <c r="AA35" s="40">
        <f t="shared" si="26"/>
        <v>0</v>
      </c>
      <c r="AB35" s="41">
        <f t="shared" si="26"/>
        <v>0</v>
      </c>
      <c r="AC35" s="40">
        <f t="shared" si="26"/>
        <v>0</v>
      </c>
      <c r="AD35" s="41">
        <f t="shared" ref="AD35:AE35" si="27">AD30+AD31+AD34</f>
        <v>0</v>
      </c>
      <c r="AE35" s="40">
        <f t="shared" si="27"/>
        <v>0</v>
      </c>
    </row>
    <row r="36" spans="2:31" ht="20.149999999999999" customHeight="1" thickBot="1" x14ac:dyDescent="0.4">
      <c r="B36" s="37" t="s">
        <v>74</v>
      </c>
      <c r="C36" s="104"/>
      <c r="D36" s="105"/>
      <c r="E36" s="105"/>
      <c r="F36" s="105"/>
      <c r="G36" s="105"/>
      <c r="H36" s="105"/>
      <c r="I36" s="105"/>
      <c r="J36" s="105"/>
      <c r="K36" s="105"/>
      <c r="M36" s="38" t="s">
        <v>75</v>
      </c>
      <c r="N36" s="108"/>
      <c r="O36" s="45"/>
      <c r="P36" s="46"/>
      <c r="Q36" s="45"/>
      <c r="R36" s="46"/>
      <c r="S36" s="45"/>
      <c r="T36" s="46"/>
      <c r="U36" s="45"/>
      <c r="V36" s="46"/>
      <c r="W36" s="45"/>
      <c r="X36" s="46"/>
      <c r="Y36" s="45"/>
      <c r="Z36" s="46"/>
      <c r="AA36" s="45"/>
      <c r="AB36" s="46"/>
      <c r="AC36" s="45"/>
      <c r="AD36" s="46"/>
      <c r="AE36" s="45"/>
    </row>
    <row r="37" spans="2:31" ht="20.149999999999999" customHeight="1" thickTop="1" thickBot="1" x14ac:dyDescent="0.4">
      <c r="B37" s="37" t="s">
        <v>76</v>
      </c>
      <c r="C37" s="104"/>
      <c r="D37" s="105"/>
      <c r="E37" s="105"/>
      <c r="F37" s="105"/>
      <c r="G37" s="105"/>
      <c r="H37" s="105"/>
      <c r="I37" s="105"/>
      <c r="J37" s="105"/>
      <c r="K37" s="105"/>
      <c r="M37" s="47" t="s">
        <v>77</v>
      </c>
      <c r="N37" s="48">
        <f>+N35-N36</f>
        <v>0</v>
      </c>
      <c r="O37" s="49">
        <f>+O35-O36</f>
        <v>0</v>
      </c>
      <c r="P37" s="50">
        <f>+P35-P36</f>
        <v>0</v>
      </c>
      <c r="Q37" s="49">
        <f t="shared" ref="Q37:AC37" si="28">+Q35-Q36</f>
        <v>0</v>
      </c>
      <c r="R37" s="50">
        <f t="shared" si="28"/>
        <v>0</v>
      </c>
      <c r="S37" s="49">
        <f t="shared" si="28"/>
        <v>0</v>
      </c>
      <c r="T37" s="50">
        <f t="shared" si="28"/>
        <v>0</v>
      </c>
      <c r="U37" s="49">
        <f t="shared" si="28"/>
        <v>0</v>
      </c>
      <c r="V37" s="50">
        <f t="shared" si="28"/>
        <v>0</v>
      </c>
      <c r="W37" s="49">
        <f t="shared" si="28"/>
        <v>0</v>
      </c>
      <c r="X37" s="50">
        <f t="shared" si="28"/>
        <v>0</v>
      </c>
      <c r="Y37" s="49">
        <f t="shared" si="28"/>
        <v>0</v>
      </c>
      <c r="Z37" s="50">
        <f t="shared" si="28"/>
        <v>0</v>
      </c>
      <c r="AA37" s="49">
        <f t="shared" si="28"/>
        <v>0</v>
      </c>
      <c r="AB37" s="50">
        <f t="shared" si="28"/>
        <v>0</v>
      </c>
      <c r="AC37" s="49">
        <f t="shared" si="28"/>
        <v>0</v>
      </c>
      <c r="AD37" s="50">
        <f t="shared" ref="AD37:AE37" si="29">+AD35-AD36</f>
        <v>0</v>
      </c>
      <c r="AE37" s="49">
        <f t="shared" si="29"/>
        <v>0</v>
      </c>
    </row>
    <row r="38" spans="2:31" ht="20.149999999999999" customHeight="1" x14ac:dyDescent="0.35">
      <c r="B38" s="31" t="s">
        <v>78</v>
      </c>
      <c r="C38" s="104"/>
      <c r="D38" s="105"/>
      <c r="E38" s="105"/>
      <c r="F38" s="105"/>
      <c r="G38" s="105"/>
      <c r="H38" s="105"/>
      <c r="I38" s="105"/>
      <c r="J38" s="105"/>
      <c r="K38" s="105"/>
    </row>
    <row r="39" spans="2:31" ht="20.149999999999999" customHeight="1" x14ac:dyDescent="0.35">
      <c r="B39" s="38" t="s">
        <v>79</v>
      </c>
      <c r="C39" s="34">
        <f>+C40+C41+C45+C46+C42</f>
        <v>0</v>
      </c>
      <c r="D39" s="34">
        <f t="shared" ref="D39:J39" si="30">+D40+D41+D45+D46+D42</f>
        <v>0</v>
      </c>
      <c r="E39" s="34">
        <f t="shared" si="30"/>
        <v>0</v>
      </c>
      <c r="F39" s="34">
        <f>+F40+F41+F45+F46+F42</f>
        <v>0</v>
      </c>
      <c r="G39" s="34">
        <f>+G40+G41+G45+G46+G42</f>
        <v>0</v>
      </c>
      <c r="H39" s="34">
        <f t="shared" si="30"/>
        <v>0</v>
      </c>
      <c r="I39" s="34">
        <f t="shared" si="30"/>
        <v>0</v>
      </c>
      <c r="J39" s="34">
        <f t="shared" si="30"/>
        <v>0</v>
      </c>
      <c r="K39" s="34">
        <f>+K40+K41+K45+K46+K42</f>
        <v>0</v>
      </c>
      <c r="N39" s="5"/>
      <c r="O39" s="5"/>
      <c r="P39" s="5"/>
      <c r="Q39" s="5"/>
      <c r="R39" s="5"/>
      <c r="S39" s="5"/>
      <c r="T39" s="5"/>
      <c r="U39" s="5"/>
      <c r="V39" s="5"/>
      <c r="W39" s="5"/>
      <c r="X39" s="5"/>
      <c r="Y39" s="5"/>
      <c r="Z39" s="5"/>
      <c r="AA39" s="5"/>
      <c r="AB39" s="5"/>
      <c r="AC39" s="5"/>
      <c r="AD39" s="5"/>
      <c r="AE39" s="5"/>
    </row>
    <row r="40" spans="2:31" ht="20.149999999999999" customHeight="1" x14ac:dyDescent="0.35">
      <c r="B40" s="31" t="s">
        <v>80</v>
      </c>
      <c r="C40" s="104"/>
      <c r="D40" s="105"/>
      <c r="E40" s="105"/>
      <c r="F40" s="127"/>
      <c r="G40" s="105"/>
      <c r="H40" s="128"/>
      <c r="I40" s="128"/>
      <c r="J40" s="105"/>
      <c r="K40" s="105"/>
      <c r="V40" s="51"/>
      <c r="W40" s="51"/>
      <c r="X40" s="51"/>
    </row>
    <row r="41" spans="2:31" ht="20.149999999999999" customHeight="1" thickBot="1" x14ac:dyDescent="0.4">
      <c r="B41" s="31" t="s">
        <v>81</v>
      </c>
      <c r="C41" s="104"/>
      <c r="D41" s="105"/>
      <c r="E41" s="105"/>
      <c r="F41" s="105"/>
      <c r="G41" s="105"/>
      <c r="H41" s="105"/>
      <c r="I41" s="105"/>
      <c r="J41" s="105"/>
      <c r="K41" s="105"/>
      <c r="N41" s="52" t="s">
        <v>82</v>
      </c>
      <c r="O41" s="52" t="s">
        <v>83</v>
      </c>
      <c r="P41" s="52" t="s">
        <v>84</v>
      </c>
      <c r="Q41" s="52" t="s">
        <v>85</v>
      </c>
      <c r="R41" s="52" t="str">
        <f>IF(MAX(N14:AE14)=3, "Anno a regime investimento","Anno 3°")</f>
        <v>Anno 3°</v>
      </c>
      <c r="S41" s="52" t="str">
        <f>IF(MAX(N14:AE14)=4,"Anno a regime investimento",IF(MAX(N14:AE14)&lt;4,"","Anno 4°"))</f>
        <v>Anno 4°</v>
      </c>
      <c r="T41" s="52" t="str">
        <f>IF(MAX(N14:AE14)=5,"Anno a regime investimento",IF(MAX(N14:AE14)&lt;5,"","Anno 5°"))</f>
        <v>Anno a regime investimento</v>
      </c>
    </row>
    <row r="42" spans="2:31" ht="20.149999999999999" customHeight="1" thickBot="1" x14ac:dyDescent="0.4">
      <c r="B42" s="31" t="s">
        <v>86</v>
      </c>
      <c r="C42" s="34">
        <f>+SUM(C43:C44)</f>
        <v>0</v>
      </c>
      <c r="D42" s="34">
        <f t="shared" ref="D42:J42" si="31">+SUM(D43:D44)</f>
        <v>0</v>
      </c>
      <c r="E42" s="34">
        <f t="shared" si="31"/>
        <v>0</v>
      </c>
      <c r="F42" s="34">
        <f t="shared" si="31"/>
        <v>0</v>
      </c>
      <c r="G42" s="34">
        <f t="shared" si="31"/>
        <v>0</v>
      </c>
      <c r="H42" s="34">
        <f t="shared" si="31"/>
        <v>0</v>
      </c>
      <c r="I42" s="34">
        <f t="shared" si="31"/>
        <v>0</v>
      </c>
      <c r="J42" s="34">
        <f t="shared" si="31"/>
        <v>0</v>
      </c>
      <c r="K42" s="34">
        <f>+SUM(K43:K44)</f>
        <v>0</v>
      </c>
      <c r="M42" s="20" t="s">
        <v>87</v>
      </c>
    </row>
    <row r="43" spans="2:31" ht="20.149999999999999" customHeight="1" x14ac:dyDescent="0.35">
      <c r="B43" s="31" t="s">
        <v>88</v>
      </c>
      <c r="C43" s="127"/>
      <c r="D43" s="128"/>
      <c r="E43" s="105"/>
      <c r="F43" s="127"/>
      <c r="G43" s="105"/>
      <c r="H43" s="105"/>
      <c r="I43" s="105"/>
      <c r="J43" s="105"/>
      <c r="K43" s="105"/>
      <c r="M43" s="53" t="s">
        <v>89</v>
      </c>
      <c r="N43" s="54">
        <f ca="1">IFERROR(OFFSET(M14,MATCH(M37,M15:M37,0),MATCH(-1,N14:AE14,0)),0)</f>
        <v>0</v>
      </c>
      <c r="O43" s="55">
        <f ca="1">IFERROR(OFFSET(M14,MATCH(M37,M15:M37,0),MATCH(0,N14:AE14,0)),0)</f>
        <v>0</v>
      </c>
      <c r="P43" s="55">
        <f ca="1">IFERROR(OFFSET(M14,MATCH(M37,M15:M37,0),MATCH(1,N14:AE14,0)),0)</f>
        <v>0</v>
      </c>
      <c r="Q43" s="55">
        <f ca="1">IFERROR(OFFSET(M14,MATCH(M37,M15:M37,0),MATCH(2,N14:AE14,0)),0)</f>
        <v>0</v>
      </c>
      <c r="R43" s="55">
        <f ca="1">IFERROR(OFFSET(M14,MATCH(M37,M15:M37,0),MATCH(3,N14:AE14,0)),0)</f>
        <v>0</v>
      </c>
      <c r="S43" s="55">
        <f ca="1">IFERROR(OFFSET(M14,MATCH(M37,M15:M37,0),MATCH(4,N14:AE14,0)),0)</f>
        <v>0</v>
      </c>
      <c r="T43" s="56">
        <f ca="1">IFERROR(OFFSET(M14,MATCH(M37,M15:M37,0),MATCH(5,N14:AE14,0)),0)</f>
        <v>0</v>
      </c>
    </row>
    <row r="44" spans="2:31" ht="20.149999999999999" customHeight="1" x14ac:dyDescent="0.35">
      <c r="B44" s="31" t="s">
        <v>90</v>
      </c>
      <c r="C44" s="104"/>
      <c r="D44" s="105"/>
      <c r="E44" s="105"/>
      <c r="F44" s="127"/>
      <c r="G44" s="105"/>
      <c r="H44" s="105"/>
      <c r="I44" s="105"/>
      <c r="J44" s="105"/>
      <c r="K44" s="105"/>
      <c r="M44" s="57" t="s">
        <v>91</v>
      </c>
      <c r="N44" s="58">
        <f ca="1">IFERROR(OFFSET(M14,MATCH(M26,M15:M37,0),MATCH(-1,N14:AE14,0)),0)</f>
        <v>0</v>
      </c>
      <c r="O44" s="59">
        <f ca="1">IFERROR(OFFSET(M14,MATCH(M26,M15:M37,0),MATCH(0,N14:AE14,0)),0)</f>
        <v>0</v>
      </c>
      <c r="P44" s="59">
        <f ca="1">IFERROR(OFFSET(M14,MATCH(M26,M15:M37,0),MATCH(1,N14:AE14,0)),0)</f>
        <v>0</v>
      </c>
      <c r="Q44" s="59">
        <f ca="1">IFERROR(OFFSET(M14,MATCH(M26,M15:M37,0),MATCH(2,N14:AE14,0)),0)</f>
        <v>0</v>
      </c>
      <c r="R44" s="59">
        <f ca="1">IFERROR(OFFSET(M14,MATCH(M26,M15:M37,0),MATCH(3,N14:AE14,0)),0)</f>
        <v>0</v>
      </c>
      <c r="S44" s="59">
        <f ca="1">IFERROR(OFFSET(M14,MATCH(M26,M15:M37,0),MATCH(4,N14:AE14,0)),0)</f>
        <v>0</v>
      </c>
      <c r="T44" s="60">
        <f ca="1">IFERROR(OFFSET(M14,MATCH(M26,M15:M37,0),MATCH(5,N14:AE14,0)),0)</f>
        <v>0</v>
      </c>
    </row>
    <row r="45" spans="2:31" ht="20.149999999999999" customHeight="1" x14ac:dyDescent="0.35">
      <c r="B45" s="31" t="s">
        <v>92</v>
      </c>
      <c r="C45" s="104"/>
      <c r="D45" s="105"/>
      <c r="E45" s="105"/>
      <c r="F45" s="127"/>
      <c r="G45" s="105"/>
      <c r="H45" s="105"/>
      <c r="I45" s="105"/>
      <c r="J45" s="105"/>
      <c r="K45" s="105"/>
      <c r="M45" s="61" t="s">
        <v>93</v>
      </c>
      <c r="N45" s="58">
        <f ca="1">IFERROR(OFFSET(M14,MATCH(M28,M15:M37,0),MATCH(-1,N14:AE14,0)),0)</f>
        <v>0</v>
      </c>
      <c r="O45" s="59">
        <f ca="1">IFERROR(OFFSET(M14,MATCH(M28,M15:M37,0),MATCH(0,N14:AE14,0)),0)</f>
        <v>0</v>
      </c>
      <c r="P45" s="59">
        <f ca="1">IFERROR(OFFSET(M14,MATCH(M28,M15:M37,0),MATCH(1,N14:AE14,0)),0)</f>
        <v>0</v>
      </c>
      <c r="Q45" s="59">
        <f ca="1">IFERROR(OFFSET(M14,MATCH(M28,M15:M37,0),MATCH(2,N14:AE14,0)),0)</f>
        <v>0</v>
      </c>
      <c r="R45" s="59">
        <f ca="1">IFERROR(OFFSET(M14,MATCH(M28,M15:M37,0),MATCH(3,N14:AE14,0)),0)</f>
        <v>0</v>
      </c>
      <c r="S45" s="59">
        <f ca="1">IFERROR(OFFSET(M14,MATCH(M28,M15:M37,0),MATCH(4,N14:AE14,0)),0)</f>
        <v>0</v>
      </c>
      <c r="T45" s="60">
        <f ca="1">IFERROR(OFFSET(M14,MATCH(M28,M15:M37,0),MATCH(5,N14:AE14,0)),0)</f>
        <v>0</v>
      </c>
    </row>
    <row r="46" spans="2:31" ht="20.149999999999999" customHeight="1" x14ac:dyDescent="0.35">
      <c r="B46" s="31" t="s">
        <v>94</v>
      </c>
      <c r="C46" s="104"/>
      <c r="D46" s="105"/>
      <c r="E46" s="105"/>
      <c r="F46" s="127"/>
      <c r="G46" s="105"/>
      <c r="H46" s="105"/>
      <c r="I46" s="105"/>
      <c r="J46" s="105"/>
      <c r="K46" s="105"/>
      <c r="M46" s="62" t="s">
        <v>95</v>
      </c>
      <c r="N46" s="6">
        <f ca="1">SUM(N43:N45)</f>
        <v>0</v>
      </c>
      <c r="O46" s="7">
        <f t="shared" ref="O46:T46" ca="1" si="32">SUM(O43:O45)</f>
        <v>0</v>
      </c>
      <c r="P46" s="7">
        <f t="shared" ca="1" si="32"/>
        <v>0</v>
      </c>
      <c r="Q46" s="7">
        <f t="shared" ca="1" si="32"/>
        <v>0</v>
      </c>
      <c r="R46" s="7">
        <f t="shared" ca="1" si="32"/>
        <v>0</v>
      </c>
      <c r="S46" s="7">
        <f t="shared" ca="1" si="32"/>
        <v>0</v>
      </c>
      <c r="T46" s="8">
        <f t="shared" ca="1" si="32"/>
        <v>0</v>
      </c>
    </row>
    <row r="47" spans="2:31" ht="20.149999999999999" customHeight="1" thickBot="1" x14ac:dyDescent="0.4">
      <c r="B47" s="63" t="s">
        <v>96</v>
      </c>
      <c r="C47" s="104"/>
      <c r="D47" s="105"/>
      <c r="E47" s="105"/>
      <c r="F47" s="127"/>
      <c r="G47" s="105"/>
      <c r="H47" s="105"/>
      <c r="I47" s="105"/>
      <c r="J47" s="105"/>
      <c r="K47" s="105"/>
      <c r="M47" s="57" t="s">
        <v>97</v>
      </c>
      <c r="N47" s="130"/>
      <c r="O47" s="131"/>
      <c r="P47" s="131"/>
      <c r="Q47" s="109"/>
      <c r="R47" s="109"/>
      <c r="S47" s="109"/>
      <c r="T47" s="110"/>
    </row>
    <row r="48" spans="2:31" ht="20.149999999999999" customHeight="1" thickBot="1" x14ac:dyDescent="0.35">
      <c r="B48" s="20" t="s">
        <v>98</v>
      </c>
      <c r="C48" s="64">
        <f>+C49+C52+C53+C54+C67</f>
        <v>0</v>
      </c>
      <c r="D48" s="23">
        <f t="shared" ref="D48:K48" si="33">+D49+D52+D53+D54+D67</f>
        <v>0</v>
      </c>
      <c r="E48" s="23">
        <f t="shared" si="33"/>
        <v>0</v>
      </c>
      <c r="F48" s="23">
        <f t="shared" si="33"/>
        <v>0</v>
      </c>
      <c r="G48" s="23">
        <f t="shared" si="33"/>
        <v>0</v>
      </c>
      <c r="H48" s="23">
        <f t="shared" si="33"/>
        <v>0</v>
      </c>
      <c r="I48" s="23">
        <f t="shared" si="33"/>
        <v>0</v>
      </c>
      <c r="J48" s="23">
        <f t="shared" si="33"/>
        <v>0</v>
      </c>
      <c r="K48" s="23">
        <f t="shared" si="33"/>
        <v>0</v>
      </c>
      <c r="M48" s="62" t="s">
        <v>99</v>
      </c>
      <c r="N48" s="58">
        <f>-N47</f>
        <v>0</v>
      </c>
      <c r="O48" s="59">
        <f t="shared" ref="O48:T48" si="34">-O47</f>
        <v>0</v>
      </c>
      <c r="P48" s="59">
        <f t="shared" si="34"/>
        <v>0</v>
      </c>
      <c r="Q48" s="59">
        <f t="shared" si="34"/>
        <v>0</v>
      </c>
      <c r="R48" s="59">
        <f t="shared" si="34"/>
        <v>0</v>
      </c>
      <c r="S48" s="59">
        <f t="shared" si="34"/>
        <v>0</v>
      </c>
      <c r="T48" s="60">
        <f t="shared" si="34"/>
        <v>0</v>
      </c>
    </row>
    <row r="49" spans="2:20" ht="20.149999999999999" customHeight="1" x14ac:dyDescent="0.35">
      <c r="B49" s="24" t="s">
        <v>100</v>
      </c>
      <c r="C49" s="34">
        <f>+C50+C51</f>
        <v>0</v>
      </c>
      <c r="D49" s="35">
        <f t="shared" ref="D49:K49" si="35">+D50+D51</f>
        <v>0</v>
      </c>
      <c r="E49" s="35">
        <f t="shared" si="35"/>
        <v>0</v>
      </c>
      <c r="F49" s="35">
        <f t="shared" si="35"/>
        <v>0</v>
      </c>
      <c r="G49" s="35">
        <f t="shared" si="35"/>
        <v>0</v>
      </c>
      <c r="H49" s="35">
        <f t="shared" si="35"/>
        <v>0</v>
      </c>
      <c r="I49" s="35">
        <f t="shared" si="35"/>
        <v>0</v>
      </c>
      <c r="J49" s="35">
        <f t="shared" si="35"/>
        <v>0</v>
      </c>
      <c r="K49" s="35">
        <f t="shared" si="35"/>
        <v>0</v>
      </c>
      <c r="M49" s="65" t="s">
        <v>101</v>
      </c>
      <c r="N49" s="385"/>
      <c r="O49" s="386"/>
      <c r="P49" s="386"/>
      <c r="Q49" s="386"/>
      <c r="R49" s="386"/>
      <c r="S49" s="386"/>
      <c r="T49" s="387"/>
    </row>
    <row r="50" spans="2:20" ht="20.149999999999999" customHeight="1" x14ac:dyDescent="0.35">
      <c r="B50" s="31" t="s">
        <v>102</v>
      </c>
      <c r="C50" s="104"/>
      <c r="D50" s="105"/>
      <c r="E50" s="105"/>
      <c r="F50" s="127"/>
      <c r="G50" s="105"/>
      <c r="H50" s="105"/>
      <c r="I50" s="105"/>
      <c r="J50" s="105"/>
      <c r="K50" s="105"/>
      <c r="M50" s="66" t="s">
        <v>103</v>
      </c>
      <c r="N50" s="111"/>
      <c r="O50" s="112"/>
      <c r="P50" s="112"/>
      <c r="Q50" s="132"/>
      <c r="R50" s="112"/>
      <c r="S50" s="112"/>
      <c r="T50" s="113"/>
    </row>
    <row r="51" spans="2:20" ht="20.149999999999999" customHeight="1" x14ac:dyDescent="0.35">
      <c r="B51" s="31" t="s">
        <v>104</v>
      </c>
      <c r="C51" s="104"/>
      <c r="D51" s="105"/>
      <c r="E51" s="105"/>
      <c r="F51" s="127"/>
      <c r="G51" s="105"/>
      <c r="H51" s="105"/>
      <c r="I51" s="105"/>
      <c r="J51" s="105"/>
      <c r="K51" s="105"/>
      <c r="M51" s="66" t="s">
        <v>105</v>
      </c>
      <c r="N51" s="111"/>
      <c r="O51" s="112"/>
      <c r="P51" s="112"/>
      <c r="Q51" s="132"/>
      <c r="R51" s="112"/>
      <c r="S51" s="112"/>
      <c r="T51" s="113"/>
    </row>
    <row r="52" spans="2:20" ht="20.149999999999999" customHeight="1" x14ac:dyDescent="0.35">
      <c r="B52" s="38" t="s">
        <v>106</v>
      </c>
      <c r="C52" s="104"/>
      <c r="D52" s="105"/>
      <c r="E52" s="105"/>
      <c r="F52" s="127"/>
      <c r="G52" s="105"/>
      <c r="H52" s="105"/>
      <c r="I52" s="105"/>
      <c r="J52" s="105"/>
      <c r="K52" s="105"/>
      <c r="M52" s="66" t="s">
        <v>107</v>
      </c>
      <c r="N52" s="111"/>
      <c r="O52" s="133"/>
      <c r="P52" s="112"/>
      <c r="Q52" s="112"/>
      <c r="R52" s="112"/>
      <c r="S52" s="112"/>
      <c r="T52" s="113"/>
    </row>
    <row r="53" spans="2:20" ht="20.149999999999999" customHeight="1" x14ac:dyDescent="0.35">
      <c r="B53" s="38" t="s">
        <v>108</v>
      </c>
      <c r="C53" s="104"/>
      <c r="D53" s="105"/>
      <c r="E53" s="105"/>
      <c r="F53" s="127"/>
      <c r="G53" s="105"/>
      <c r="H53" s="105"/>
      <c r="I53" s="105"/>
      <c r="J53" s="105"/>
      <c r="K53" s="105"/>
      <c r="M53" s="66" t="s">
        <v>109</v>
      </c>
      <c r="N53" s="67"/>
      <c r="O53" s="68"/>
      <c r="P53" s="112"/>
      <c r="Q53" s="112"/>
      <c r="R53" s="68"/>
      <c r="S53" s="68"/>
      <c r="T53" s="69"/>
    </row>
    <row r="54" spans="2:20" ht="20.149999999999999" customHeight="1" x14ac:dyDescent="0.35">
      <c r="B54" s="38" t="s">
        <v>110</v>
      </c>
      <c r="C54" s="34">
        <f>+C55+C58+C61+C64</f>
        <v>0</v>
      </c>
      <c r="D54" s="35">
        <f>+D55+D58+D61+D64</f>
        <v>0</v>
      </c>
      <c r="E54" s="35">
        <f t="shared" ref="E54:K54" si="36">+E55+E58+E61+E64</f>
        <v>0</v>
      </c>
      <c r="F54" s="35">
        <f t="shared" si="36"/>
        <v>0</v>
      </c>
      <c r="G54" s="35">
        <f t="shared" si="36"/>
        <v>0</v>
      </c>
      <c r="H54" s="35">
        <f t="shared" si="36"/>
        <v>0</v>
      </c>
      <c r="I54" s="35">
        <f t="shared" si="36"/>
        <v>0</v>
      </c>
      <c r="J54" s="35">
        <f t="shared" si="36"/>
        <v>0</v>
      </c>
      <c r="K54" s="35">
        <f t="shared" si="36"/>
        <v>0</v>
      </c>
      <c r="M54" s="66" t="s">
        <v>111</v>
      </c>
      <c r="N54" s="67"/>
      <c r="O54" s="68"/>
      <c r="P54" s="112"/>
      <c r="Q54" s="112"/>
      <c r="R54" s="68"/>
      <c r="S54" s="68"/>
      <c r="T54" s="69"/>
    </row>
    <row r="55" spans="2:20" ht="20.149999999999999" customHeight="1" x14ac:dyDescent="0.35">
      <c r="B55" s="31" t="s">
        <v>112</v>
      </c>
      <c r="C55" s="34">
        <f>+C56+C57</f>
        <v>0</v>
      </c>
      <c r="D55" s="35">
        <f t="shared" ref="D55:K55" si="37">+D56+D57</f>
        <v>0</v>
      </c>
      <c r="E55" s="35">
        <f t="shared" si="37"/>
        <v>0</v>
      </c>
      <c r="F55" s="35">
        <f t="shared" si="37"/>
        <v>0</v>
      </c>
      <c r="G55" s="35">
        <f t="shared" si="37"/>
        <v>0</v>
      </c>
      <c r="H55" s="35">
        <f t="shared" si="37"/>
        <v>0</v>
      </c>
      <c r="I55" s="35">
        <f t="shared" si="37"/>
        <v>0</v>
      </c>
      <c r="J55" s="35">
        <f t="shared" si="37"/>
        <v>0</v>
      </c>
      <c r="K55" s="35">
        <f t="shared" si="37"/>
        <v>0</v>
      </c>
      <c r="M55" s="61" t="s">
        <v>113</v>
      </c>
      <c r="N55" s="111"/>
      <c r="O55" s="112"/>
      <c r="P55" s="112"/>
      <c r="Q55" s="112"/>
      <c r="R55" s="112"/>
      <c r="S55" s="112"/>
      <c r="T55" s="113"/>
    </row>
    <row r="56" spans="2:20" ht="20.149999999999999" customHeight="1" x14ac:dyDescent="0.35">
      <c r="B56" s="31" t="s">
        <v>114</v>
      </c>
      <c r="C56" s="104"/>
      <c r="D56" s="105"/>
      <c r="E56" s="105"/>
      <c r="F56" s="127"/>
      <c r="G56" s="105"/>
      <c r="H56" s="105"/>
      <c r="I56" s="105"/>
      <c r="J56" s="105"/>
      <c r="K56" s="105"/>
      <c r="M56" s="70" t="s">
        <v>115</v>
      </c>
      <c r="N56" s="67"/>
      <c r="O56" s="68"/>
      <c r="P56" s="68"/>
      <c r="Q56" s="68"/>
      <c r="R56" s="71">
        <f>(SUM($P$53:$Q$53)/10)</f>
        <v>0</v>
      </c>
      <c r="S56" s="71">
        <f>(SUM($P$53:$Q$53)/10)</f>
        <v>0</v>
      </c>
      <c r="T56" s="72">
        <f>(SUM($P$53:$Q$53)/10)</f>
        <v>0</v>
      </c>
    </row>
    <row r="57" spans="2:20" ht="20.149999999999999" customHeight="1" x14ac:dyDescent="0.35">
      <c r="B57" s="31" t="s">
        <v>116</v>
      </c>
      <c r="C57" s="104"/>
      <c r="D57" s="105"/>
      <c r="E57" s="105"/>
      <c r="F57" s="127"/>
      <c r="G57" s="105"/>
      <c r="H57" s="105"/>
      <c r="I57" s="105"/>
      <c r="J57" s="105"/>
      <c r="K57" s="105"/>
      <c r="M57" s="61" t="s">
        <v>117</v>
      </c>
      <c r="N57" s="111"/>
      <c r="O57" s="112"/>
      <c r="P57" s="112"/>
      <c r="Q57" s="112"/>
      <c r="R57" s="112"/>
      <c r="S57" s="112"/>
      <c r="T57" s="113"/>
    </row>
    <row r="58" spans="2:20" ht="20.149999999999999" customHeight="1" x14ac:dyDescent="0.35">
      <c r="B58" s="31" t="s">
        <v>118</v>
      </c>
      <c r="C58" s="34">
        <f>+C59+C60</f>
        <v>0</v>
      </c>
      <c r="D58" s="35">
        <f t="shared" ref="D58:K58" si="38">+D59+D60</f>
        <v>0</v>
      </c>
      <c r="E58" s="35">
        <f t="shared" si="38"/>
        <v>0</v>
      </c>
      <c r="F58" s="35">
        <f t="shared" si="38"/>
        <v>0</v>
      </c>
      <c r="G58" s="35">
        <f t="shared" si="38"/>
        <v>0</v>
      </c>
      <c r="H58" s="35">
        <f t="shared" si="38"/>
        <v>0</v>
      </c>
      <c r="I58" s="35">
        <f t="shared" si="38"/>
        <v>0</v>
      </c>
      <c r="J58" s="35">
        <f t="shared" si="38"/>
        <v>0</v>
      </c>
      <c r="K58" s="35">
        <f t="shared" si="38"/>
        <v>0</v>
      </c>
      <c r="M58" s="73" t="s">
        <v>119</v>
      </c>
      <c r="N58" s="74">
        <f>+N50+N51+N52+N53-N55+N57+N54-N56</f>
        <v>0</v>
      </c>
      <c r="O58" s="71">
        <f t="shared" ref="O58:T58" si="39">+O50+O51+O52+O53-O55+O57+O54-O56</f>
        <v>0</v>
      </c>
      <c r="P58" s="71">
        <f>+P50+P51+P52+P53-P55+P57+P54-P56</f>
        <v>0</v>
      </c>
      <c r="Q58" s="71">
        <f>+Q50+Q51+Q52+Q53-Q55+Q57+Q54-Q56</f>
        <v>0</v>
      </c>
      <c r="R58" s="71">
        <f>+R50+R51+R52+R53-R55+R57+R54-R56</f>
        <v>0</v>
      </c>
      <c r="S58" s="71">
        <f t="shared" si="39"/>
        <v>0</v>
      </c>
      <c r="T58" s="72">
        <f t="shared" si="39"/>
        <v>0</v>
      </c>
    </row>
    <row r="59" spans="2:20" ht="20.149999999999999" customHeight="1" x14ac:dyDescent="0.35">
      <c r="B59" s="31" t="s">
        <v>120</v>
      </c>
      <c r="C59" s="104"/>
      <c r="D59" s="105"/>
      <c r="E59" s="105"/>
      <c r="F59" s="127"/>
      <c r="G59" s="105"/>
      <c r="H59" s="105"/>
      <c r="I59" s="105"/>
      <c r="J59" s="105"/>
      <c r="K59" s="105"/>
      <c r="M59" s="65" t="s">
        <v>121</v>
      </c>
      <c r="N59" s="111"/>
      <c r="O59" s="112">
        <f>+E46-E56</f>
        <v>0</v>
      </c>
      <c r="P59" s="71">
        <f ca="1">+O60</f>
        <v>0</v>
      </c>
      <c r="Q59" s="71">
        <f t="shared" ref="Q59:T59" ca="1" si="40">+P60</f>
        <v>0</v>
      </c>
      <c r="R59" s="71">
        <f t="shared" ca="1" si="40"/>
        <v>0</v>
      </c>
      <c r="S59" s="71">
        <f t="shared" ca="1" si="40"/>
        <v>0</v>
      </c>
      <c r="T59" s="72">
        <f t="shared" ca="1" si="40"/>
        <v>0</v>
      </c>
    </row>
    <row r="60" spans="2:20" ht="20.149999999999999" customHeight="1" thickBot="1" x14ac:dyDescent="0.4">
      <c r="B60" s="31" t="s">
        <v>122</v>
      </c>
      <c r="C60" s="104"/>
      <c r="D60" s="105"/>
      <c r="E60" s="105"/>
      <c r="F60" s="105"/>
      <c r="G60" s="105"/>
      <c r="H60" s="105"/>
      <c r="I60" s="105"/>
      <c r="J60" s="105"/>
      <c r="K60" s="105"/>
      <c r="M60" s="75" t="s">
        <v>123</v>
      </c>
      <c r="N60" s="76">
        <f ca="1">+N46+N48+N58+N59</f>
        <v>0</v>
      </c>
      <c r="O60" s="77">
        <f ca="1">+O46+O48+O58+O59</f>
        <v>0</v>
      </c>
      <c r="P60" s="77">
        <f t="shared" ref="P60:T60" ca="1" si="41">+P46+P48+P58+P59</f>
        <v>0</v>
      </c>
      <c r="Q60" s="77">
        <f t="shared" ca="1" si="41"/>
        <v>0</v>
      </c>
      <c r="R60" s="77">
        <f t="shared" ca="1" si="41"/>
        <v>0</v>
      </c>
      <c r="S60" s="77">
        <f t="shared" ca="1" si="41"/>
        <v>0</v>
      </c>
      <c r="T60" s="78">
        <f t="shared" ca="1" si="41"/>
        <v>0</v>
      </c>
    </row>
    <row r="61" spans="2:20" ht="20.149999999999999" customHeight="1" x14ac:dyDescent="0.35">
      <c r="B61" s="31" t="s">
        <v>124</v>
      </c>
      <c r="C61" s="34">
        <f>+C62+C63</f>
        <v>0</v>
      </c>
      <c r="D61" s="35">
        <f t="shared" ref="D61:K61" si="42">+D62+D63</f>
        <v>0</v>
      </c>
      <c r="E61" s="35">
        <f t="shared" si="42"/>
        <v>0</v>
      </c>
      <c r="F61" s="35">
        <f t="shared" si="42"/>
        <v>0</v>
      </c>
      <c r="G61" s="35">
        <f t="shared" si="42"/>
        <v>0</v>
      </c>
      <c r="H61" s="35">
        <f t="shared" si="42"/>
        <v>0</v>
      </c>
      <c r="I61" s="35">
        <f t="shared" si="42"/>
        <v>0</v>
      </c>
      <c r="J61" s="35">
        <f t="shared" si="42"/>
        <v>0</v>
      </c>
      <c r="K61" s="35">
        <f t="shared" si="42"/>
        <v>0</v>
      </c>
    </row>
    <row r="62" spans="2:20" ht="20.149999999999999" customHeight="1" x14ac:dyDescent="0.35">
      <c r="B62" s="31" t="s">
        <v>125</v>
      </c>
      <c r="C62" s="104"/>
      <c r="D62" s="105"/>
      <c r="E62" s="105"/>
      <c r="F62" s="105"/>
      <c r="G62" s="105"/>
      <c r="H62" s="105"/>
      <c r="I62" s="105"/>
      <c r="J62" s="105"/>
      <c r="K62" s="105"/>
    </row>
    <row r="63" spans="2:20" ht="20.149999999999999" customHeight="1" x14ac:dyDescent="0.35">
      <c r="B63" s="31" t="s">
        <v>126</v>
      </c>
      <c r="C63" s="104"/>
      <c r="D63" s="105"/>
      <c r="E63" s="105"/>
      <c r="F63" s="105"/>
      <c r="G63" s="105"/>
      <c r="H63" s="105"/>
      <c r="I63" s="105"/>
      <c r="J63" s="105"/>
      <c r="K63" s="105"/>
    </row>
    <row r="64" spans="2:20" ht="20.149999999999999" customHeight="1" x14ac:dyDescent="0.35">
      <c r="B64" s="31" t="s">
        <v>127</v>
      </c>
      <c r="C64" s="34">
        <f>+C65+C66</f>
        <v>0</v>
      </c>
      <c r="D64" s="35">
        <f t="shared" ref="D64:K64" si="43">+D65+D66</f>
        <v>0</v>
      </c>
      <c r="E64" s="35">
        <f t="shared" si="43"/>
        <v>0</v>
      </c>
      <c r="F64" s="35">
        <f t="shared" si="43"/>
        <v>0</v>
      </c>
      <c r="G64" s="35">
        <f t="shared" si="43"/>
        <v>0</v>
      </c>
      <c r="H64" s="35">
        <f t="shared" si="43"/>
        <v>0</v>
      </c>
      <c r="I64" s="35">
        <f t="shared" si="43"/>
        <v>0</v>
      </c>
      <c r="J64" s="35">
        <f t="shared" si="43"/>
        <v>0</v>
      </c>
      <c r="K64" s="35">
        <f t="shared" si="43"/>
        <v>0</v>
      </c>
    </row>
    <row r="65" spans="2:11" ht="20.149999999999999" customHeight="1" x14ac:dyDescent="0.35">
      <c r="B65" s="31" t="s">
        <v>128</v>
      </c>
      <c r="C65" s="104"/>
      <c r="D65" s="105"/>
      <c r="E65" s="105"/>
      <c r="F65" s="105"/>
      <c r="G65" s="105"/>
      <c r="H65" s="105"/>
      <c r="I65" s="105"/>
      <c r="J65" s="105"/>
      <c r="K65" s="105"/>
    </row>
    <row r="66" spans="2:11" ht="20.149999999999999" customHeight="1" x14ac:dyDescent="0.35">
      <c r="B66" s="31" t="s">
        <v>129</v>
      </c>
      <c r="C66" s="104"/>
      <c r="D66" s="105"/>
      <c r="E66" s="105"/>
      <c r="F66" s="105"/>
      <c r="G66" s="105"/>
      <c r="H66" s="105"/>
      <c r="I66" s="105"/>
      <c r="J66" s="105"/>
      <c r="K66" s="105"/>
    </row>
    <row r="67" spans="2:11" ht="20.149999999999999" customHeight="1" thickBot="1" x14ac:dyDescent="0.4">
      <c r="B67" s="79" t="s">
        <v>130</v>
      </c>
      <c r="C67" s="114"/>
      <c r="D67" s="115"/>
      <c r="E67" s="115"/>
      <c r="F67" s="115"/>
      <c r="G67" s="115"/>
      <c r="H67" s="115"/>
      <c r="I67" s="115"/>
      <c r="J67" s="115"/>
      <c r="K67" s="115"/>
    </row>
    <row r="68" spans="2:11" ht="20.149999999999999" customHeight="1" x14ac:dyDescent="0.3">
      <c r="D68" s="80"/>
      <c r="E68" s="80"/>
      <c r="F68" s="80"/>
    </row>
    <row r="69" spans="2:11" ht="20.149999999999999" customHeight="1" x14ac:dyDescent="0.3">
      <c r="D69" s="80"/>
      <c r="E69" s="80"/>
      <c r="F69" s="80"/>
    </row>
    <row r="70" spans="2:11" ht="20.149999999999999" customHeight="1" x14ac:dyDescent="0.35">
      <c r="C70" s="51"/>
      <c r="D70" s="51"/>
      <c r="E70" s="51"/>
      <c r="F70" s="51"/>
      <c r="G70" s="51"/>
    </row>
    <row r="71" spans="2:11" ht="20.149999999999999" customHeight="1" x14ac:dyDescent="0.3">
      <c r="D71" s="80"/>
      <c r="E71" s="80"/>
      <c r="F71" s="80"/>
    </row>
    <row r="72" spans="2:11" ht="20.149999999999999" customHeight="1" x14ac:dyDescent="0.3">
      <c r="D72" s="80"/>
      <c r="E72" s="80"/>
      <c r="F72" s="80"/>
    </row>
    <row r="73" spans="2:11" ht="20.149999999999999" customHeight="1" x14ac:dyDescent="0.35">
      <c r="B73"/>
      <c r="C73"/>
      <c r="D73"/>
      <c r="E73"/>
      <c r="F73"/>
      <c r="G73"/>
    </row>
    <row r="74" spans="2:11" ht="20.149999999999999" customHeight="1" x14ac:dyDescent="0.35">
      <c r="B74"/>
      <c r="C74"/>
      <c r="D74"/>
      <c r="E74"/>
      <c r="F74"/>
      <c r="G74"/>
    </row>
    <row r="75" spans="2:11" ht="20.149999999999999" customHeight="1" x14ac:dyDescent="0.35">
      <c r="B75"/>
      <c r="C75"/>
      <c r="D75"/>
      <c r="E75"/>
      <c r="F75"/>
      <c r="G75"/>
    </row>
    <row r="76" spans="2:11" ht="20.149999999999999" customHeight="1" x14ac:dyDescent="0.35">
      <c r="B76"/>
      <c r="C76"/>
      <c r="D76"/>
      <c r="E76"/>
      <c r="F76"/>
      <c r="G76"/>
    </row>
    <row r="77" spans="2:11" ht="20.149999999999999" customHeight="1" x14ac:dyDescent="0.35">
      <c r="B77"/>
      <c r="C77"/>
      <c r="D77"/>
      <c r="E77"/>
      <c r="F77"/>
      <c r="G77"/>
    </row>
    <row r="78" spans="2:11" ht="20.149999999999999" customHeight="1" x14ac:dyDescent="0.35">
      <c r="B78"/>
      <c r="C78"/>
      <c r="D78"/>
      <c r="E78"/>
      <c r="F78"/>
      <c r="G78"/>
    </row>
    <row r="79" spans="2:11" ht="20.149999999999999" customHeight="1" x14ac:dyDescent="0.35">
      <c r="B79"/>
      <c r="C79"/>
      <c r="D79"/>
      <c r="E79"/>
      <c r="F79"/>
      <c r="G79"/>
    </row>
    <row r="80" spans="2:11" ht="20.149999999999999" customHeight="1" x14ac:dyDescent="0.35">
      <c r="B80"/>
      <c r="C80"/>
      <c r="D80"/>
      <c r="E80"/>
      <c r="F80"/>
      <c r="G80"/>
    </row>
    <row r="81" spans="2:7" ht="20.149999999999999" customHeight="1" x14ac:dyDescent="0.35">
      <c r="B81"/>
      <c r="C81"/>
      <c r="D81"/>
      <c r="E81"/>
      <c r="F81"/>
      <c r="G81"/>
    </row>
    <row r="82" spans="2:7" ht="20.149999999999999" customHeight="1" x14ac:dyDescent="0.35">
      <c r="B82"/>
      <c r="C82"/>
      <c r="D82"/>
      <c r="E82"/>
      <c r="F82"/>
      <c r="G82"/>
    </row>
    <row r="83" spans="2:7" ht="20.149999999999999" customHeight="1" x14ac:dyDescent="0.35">
      <c r="B83"/>
      <c r="C83"/>
      <c r="D83"/>
      <c r="E83"/>
      <c r="F83"/>
      <c r="G83"/>
    </row>
    <row r="84" spans="2:7" ht="20.149999999999999" customHeight="1" x14ac:dyDescent="0.35">
      <c r="B84"/>
      <c r="C84"/>
      <c r="D84"/>
      <c r="E84"/>
      <c r="F84"/>
      <c r="G84"/>
    </row>
    <row r="85" spans="2:7" ht="20.149999999999999" customHeight="1" x14ac:dyDescent="0.35">
      <c r="B85"/>
      <c r="C85"/>
      <c r="D85"/>
      <c r="E85"/>
      <c r="F85"/>
      <c r="G85"/>
    </row>
    <row r="86" spans="2:7" ht="20.149999999999999" customHeight="1" x14ac:dyDescent="0.35">
      <c r="B86"/>
      <c r="C86"/>
      <c r="D86"/>
      <c r="E86"/>
      <c r="F86"/>
      <c r="G86"/>
    </row>
    <row r="87" spans="2:7" ht="20.149999999999999" customHeight="1" x14ac:dyDescent="0.35">
      <c r="B87"/>
      <c r="C87"/>
      <c r="D87"/>
      <c r="E87"/>
      <c r="F87"/>
      <c r="G87"/>
    </row>
    <row r="88" spans="2:7" ht="20.149999999999999" customHeight="1" x14ac:dyDescent="0.35">
      <c r="B88"/>
      <c r="C88"/>
      <c r="D88"/>
      <c r="E88"/>
      <c r="F88"/>
      <c r="G88"/>
    </row>
    <row r="89" spans="2:7" ht="20.149999999999999" customHeight="1" x14ac:dyDescent="0.35">
      <c r="B89"/>
      <c r="C89"/>
      <c r="D89"/>
      <c r="E89"/>
      <c r="F89"/>
      <c r="G89"/>
    </row>
    <row r="90" spans="2:7" ht="20.149999999999999" customHeight="1" x14ac:dyDescent="0.35">
      <c r="B90"/>
      <c r="C90"/>
      <c r="D90"/>
      <c r="E90"/>
      <c r="F90"/>
      <c r="G90"/>
    </row>
    <row r="91" spans="2:7" ht="20.149999999999999" customHeight="1" x14ac:dyDescent="0.35">
      <c r="B91"/>
      <c r="C91"/>
      <c r="D91"/>
      <c r="E91"/>
      <c r="F91"/>
      <c r="G91"/>
    </row>
    <row r="92" spans="2:7" ht="20.149999999999999" customHeight="1" x14ac:dyDescent="0.35">
      <c r="B92"/>
      <c r="C92"/>
      <c r="D92"/>
      <c r="E92"/>
      <c r="F92"/>
      <c r="G92"/>
    </row>
    <row r="93" spans="2:7" ht="20.149999999999999" customHeight="1" x14ac:dyDescent="0.35">
      <c r="B93"/>
      <c r="C93"/>
      <c r="D93"/>
      <c r="E93"/>
      <c r="F93"/>
      <c r="G93"/>
    </row>
    <row r="94" spans="2:7" ht="20.149999999999999" customHeight="1" x14ac:dyDescent="0.35">
      <c r="B94"/>
      <c r="C94"/>
      <c r="D94"/>
      <c r="E94"/>
      <c r="F94"/>
      <c r="G94"/>
    </row>
    <row r="95" spans="2:7" ht="20.149999999999999" customHeight="1" x14ac:dyDescent="0.35">
      <c r="B95"/>
      <c r="C95"/>
      <c r="D95"/>
      <c r="E95"/>
      <c r="F95"/>
      <c r="G95"/>
    </row>
    <row r="96" spans="2:7" ht="20.149999999999999" customHeight="1" x14ac:dyDescent="0.35">
      <c r="B96"/>
      <c r="C96"/>
      <c r="D96"/>
      <c r="E96"/>
      <c r="F96"/>
      <c r="G96"/>
    </row>
    <row r="97" spans="2:7" ht="20.149999999999999" customHeight="1" x14ac:dyDescent="0.35">
      <c r="B97"/>
      <c r="C97"/>
      <c r="D97"/>
      <c r="E97"/>
      <c r="F97"/>
      <c r="G97"/>
    </row>
    <row r="98" spans="2:7" ht="20.149999999999999" customHeight="1" x14ac:dyDescent="0.35">
      <c r="B98"/>
      <c r="C98"/>
      <c r="D98"/>
      <c r="E98"/>
      <c r="F98"/>
      <c r="G98"/>
    </row>
    <row r="99" spans="2:7" ht="20.149999999999999" customHeight="1" x14ac:dyDescent="0.35">
      <c r="B99"/>
      <c r="C99"/>
      <c r="D99"/>
      <c r="E99"/>
      <c r="F99"/>
      <c r="G99"/>
    </row>
    <row r="100" spans="2:7" ht="20.149999999999999" customHeight="1" x14ac:dyDescent="0.35">
      <c r="B100"/>
      <c r="C100"/>
      <c r="D100"/>
      <c r="E100"/>
      <c r="F100"/>
      <c r="G100"/>
    </row>
    <row r="101" spans="2:7" ht="20.149999999999999" customHeight="1" x14ac:dyDescent="0.35">
      <c r="B101"/>
      <c r="C101"/>
      <c r="D101"/>
      <c r="E101"/>
      <c r="F101"/>
      <c r="G101"/>
    </row>
    <row r="102" spans="2:7" ht="20.149999999999999" customHeight="1" x14ac:dyDescent="0.35">
      <c r="B102"/>
      <c r="C102"/>
      <c r="D102"/>
      <c r="E102"/>
      <c r="F102"/>
      <c r="G102"/>
    </row>
    <row r="103" spans="2:7" ht="20.149999999999999" customHeight="1" x14ac:dyDescent="0.35">
      <c r="B103"/>
      <c r="C103"/>
      <c r="D103"/>
      <c r="E103"/>
      <c r="F103"/>
      <c r="G103"/>
    </row>
    <row r="104" spans="2:7" ht="20.149999999999999" customHeight="1" x14ac:dyDescent="0.35">
      <c r="B104"/>
      <c r="C104"/>
      <c r="D104"/>
      <c r="E104"/>
      <c r="F104"/>
      <c r="G104"/>
    </row>
    <row r="105" spans="2:7" ht="20.149999999999999" customHeight="1" x14ac:dyDescent="0.35">
      <c r="B105"/>
      <c r="C105"/>
      <c r="D105"/>
      <c r="E105"/>
      <c r="F105"/>
      <c r="G105"/>
    </row>
    <row r="106" spans="2:7" ht="20.149999999999999" customHeight="1" x14ac:dyDescent="0.35">
      <c r="B106"/>
      <c r="C106"/>
      <c r="D106"/>
      <c r="E106"/>
      <c r="F106"/>
      <c r="G106"/>
    </row>
    <row r="107" spans="2:7" ht="20.149999999999999" customHeight="1" x14ac:dyDescent="0.35">
      <c r="B107"/>
      <c r="C107"/>
      <c r="D107"/>
      <c r="E107"/>
      <c r="F107"/>
      <c r="G107"/>
    </row>
    <row r="108" spans="2:7" ht="20.149999999999999" customHeight="1" x14ac:dyDescent="0.35">
      <c r="B108"/>
      <c r="C108"/>
      <c r="D108"/>
      <c r="E108"/>
      <c r="F108"/>
      <c r="G108"/>
    </row>
    <row r="109" spans="2:7" ht="20.149999999999999" customHeight="1" x14ac:dyDescent="0.35">
      <c r="B109"/>
      <c r="C109"/>
      <c r="D109"/>
      <c r="E109"/>
      <c r="F109"/>
      <c r="G109"/>
    </row>
    <row r="110" spans="2:7" ht="20.149999999999999" customHeight="1" x14ac:dyDescent="0.35">
      <c r="B110"/>
      <c r="C110"/>
      <c r="D110"/>
      <c r="E110"/>
      <c r="F110"/>
      <c r="G110"/>
    </row>
    <row r="111" spans="2:7" ht="20.149999999999999" customHeight="1" x14ac:dyDescent="0.35">
      <c r="B111"/>
      <c r="C111"/>
      <c r="D111"/>
      <c r="E111"/>
      <c r="F111"/>
      <c r="G111"/>
    </row>
    <row r="112" spans="2:7" ht="20.149999999999999" customHeight="1" x14ac:dyDescent="0.35">
      <c r="B112"/>
      <c r="C112"/>
      <c r="D112"/>
      <c r="E112"/>
      <c r="F112"/>
      <c r="G112"/>
    </row>
    <row r="113" spans="2:7" ht="20.149999999999999" customHeight="1" x14ac:dyDescent="0.35">
      <c r="B113"/>
      <c r="C113"/>
      <c r="D113"/>
      <c r="E113"/>
      <c r="F113"/>
      <c r="G113"/>
    </row>
    <row r="114" spans="2:7" ht="20.149999999999999" customHeight="1" x14ac:dyDescent="0.35">
      <c r="B114"/>
      <c r="C114"/>
      <c r="D114"/>
      <c r="E114"/>
      <c r="F114"/>
      <c r="G114"/>
    </row>
    <row r="115" spans="2:7" ht="20.149999999999999" customHeight="1" x14ac:dyDescent="0.35">
      <c r="B115"/>
      <c r="C115"/>
      <c r="D115"/>
      <c r="E115"/>
      <c r="F115"/>
      <c r="G115"/>
    </row>
    <row r="116" spans="2:7" ht="20.149999999999999" customHeight="1" x14ac:dyDescent="0.35">
      <c r="B116"/>
      <c r="C116"/>
      <c r="D116"/>
      <c r="E116"/>
      <c r="F116"/>
      <c r="G116"/>
    </row>
    <row r="117" spans="2:7" ht="20.149999999999999" customHeight="1" x14ac:dyDescent="0.35">
      <c r="B117"/>
      <c r="C117"/>
      <c r="D117"/>
      <c r="E117"/>
      <c r="F117"/>
      <c r="G117"/>
    </row>
    <row r="118" spans="2:7" ht="20.149999999999999" customHeight="1" x14ac:dyDescent="0.35">
      <c r="B118"/>
      <c r="C118"/>
      <c r="D118"/>
      <c r="E118"/>
      <c r="F118"/>
      <c r="G118"/>
    </row>
    <row r="119" spans="2:7" ht="20.149999999999999" customHeight="1" x14ac:dyDescent="0.35">
      <c r="B119"/>
      <c r="C119"/>
      <c r="D119"/>
      <c r="E119"/>
      <c r="F119"/>
      <c r="G119"/>
    </row>
    <row r="120" spans="2:7" ht="20.149999999999999" customHeight="1" x14ac:dyDescent="0.35">
      <c r="B120"/>
      <c r="C120"/>
      <c r="D120"/>
      <c r="E120"/>
      <c r="F120"/>
      <c r="G120"/>
    </row>
    <row r="121" spans="2:7" ht="20.149999999999999" customHeight="1" x14ac:dyDescent="0.35">
      <c r="B121"/>
      <c r="C121"/>
      <c r="D121"/>
      <c r="E121"/>
      <c r="F121"/>
      <c r="G121"/>
    </row>
    <row r="122" spans="2:7" ht="20.149999999999999" customHeight="1" x14ac:dyDescent="0.35">
      <c r="B122"/>
      <c r="C122"/>
      <c r="D122"/>
      <c r="E122"/>
      <c r="F122"/>
      <c r="G122"/>
    </row>
    <row r="123" spans="2:7" ht="20.149999999999999" customHeight="1" x14ac:dyDescent="0.35">
      <c r="B123"/>
      <c r="C123"/>
      <c r="D123"/>
      <c r="E123"/>
      <c r="F123"/>
      <c r="G123"/>
    </row>
    <row r="124" spans="2:7" ht="20.149999999999999" customHeight="1" x14ac:dyDescent="0.35">
      <c r="B124"/>
      <c r="C124"/>
      <c r="D124"/>
      <c r="E124"/>
      <c r="F124"/>
      <c r="G124"/>
    </row>
    <row r="125" spans="2:7" ht="20.149999999999999" customHeight="1" x14ac:dyDescent="0.35">
      <c r="B125"/>
      <c r="C125"/>
      <c r="D125"/>
      <c r="E125"/>
      <c r="F125"/>
      <c r="G125"/>
    </row>
    <row r="126" spans="2:7" ht="20.149999999999999" customHeight="1" x14ac:dyDescent="0.35">
      <c r="B126"/>
      <c r="C126"/>
      <c r="D126"/>
      <c r="E126"/>
      <c r="F126"/>
      <c r="G126"/>
    </row>
    <row r="127" spans="2:7" ht="20.149999999999999" customHeight="1" x14ac:dyDescent="0.35">
      <c r="B127"/>
      <c r="C127"/>
      <c r="D127"/>
      <c r="E127"/>
      <c r="F127"/>
      <c r="G127"/>
    </row>
    <row r="128" spans="2:7" ht="20.149999999999999" customHeight="1" x14ac:dyDescent="0.35">
      <c r="B128"/>
      <c r="C128"/>
      <c r="D128"/>
      <c r="E128"/>
      <c r="F128"/>
      <c r="G128"/>
    </row>
    <row r="129" spans="2:7" ht="20.149999999999999" customHeight="1" x14ac:dyDescent="0.35">
      <c r="B129"/>
      <c r="C129"/>
      <c r="D129"/>
      <c r="E129"/>
      <c r="F129"/>
      <c r="G129"/>
    </row>
    <row r="130" spans="2:7" ht="20.149999999999999" customHeight="1" x14ac:dyDescent="0.35">
      <c r="B130"/>
      <c r="C130"/>
      <c r="D130"/>
      <c r="E130"/>
      <c r="F130"/>
      <c r="G130"/>
    </row>
    <row r="131" spans="2:7" ht="20.149999999999999" customHeight="1" x14ac:dyDescent="0.35">
      <c r="B131"/>
      <c r="C131"/>
      <c r="D131"/>
      <c r="E131"/>
      <c r="F131"/>
      <c r="G131"/>
    </row>
    <row r="132" spans="2:7" ht="20.149999999999999" customHeight="1" x14ac:dyDescent="0.35">
      <c r="B132"/>
      <c r="C132"/>
      <c r="D132"/>
      <c r="E132"/>
      <c r="F132"/>
      <c r="G132"/>
    </row>
    <row r="133" spans="2:7" ht="20.149999999999999" customHeight="1" x14ac:dyDescent="0.35">
      <c r="B133"/>
      <c r="C133"/>
      <c r="D133"/>
      <c r="E133"/>
      <c r="F133"/>
      <c r="G133"/>
    </row>
    <row r="134" spans="2:7" ht="20.149999999999999" customHeight="1" x14ac:dyDescent="0.35">
      <c r="B134"/>
      <c r="C134"/>
      <c r="D134"/>
      <c r="E134"/>
      <c r="F134"/>
      <c r="G134"/>
    </row>
    <row r="135" spans="2:7" ht="20.149999999999999" customHeight="1" x14ac:dyDescent="0.35">
      <c r="B135"/>
      <c r="C135"/>
      <c r="D135"/>
      <c r="E135"/>
      <c r="F135"/>
      <c r="G135"/>
    </row>
    <row r="136" spans="2:7" ht="20.149999999999999" customHeight="1" x14ac:dyDescent="0.35">
      <c r="B136"/>
      <c r="C136"/>
      <c r="D136"/>
      <c r="E136"/>
      <c r="F136"/>
      <c r="G136"/>
    </row>
    <row r="137" spans="2:7" ht="20.149999999999999" customHeight="1" x14ac:dyDescent="0.35">
      <c r="B137"/>
      <c r="C137"/>
      <c r="D137"/>
      <c r="E137"/>
      <c r="F137"/>
      <c r="G137"/>
    </row>
    <row r="138" spans="2:7" ht="20.149999999999999" customHeight="1" x14ac:dyDescent="0.35">
      <c r="B138"/>
      <c r="C138"/>
      <c r="D138"/>
      <c r="E138"/>
      <c r="F138"/>
      <c r="G138"/>
    </row>
    <row r="139" spans="2:7" ht="20.149999999999999" customHeight="1" x14ac:dyDescent="0.35">
      <c r="B139"/>
      <c r="C139"/>
      <c r="D139"/>
      <c r="E139"/>
      <c r="F139"/>
      <c r="G139"/>
    </row>
    <row r="140" spans="2:7" ht="20.149999999999999" customHeight="1" x14ac:dyDescent="0.35">
      <c r="B140"/>
      <c r="C140"/>
      <c r="D140"/>
      <c r="E140"/>
      <c r="F140"/>
      <c r="G140"/>
    </row>
    <row r="141" spans="2:7" ht="20.149999999999999" customHeight="1" x14ac:dyDescent="0.35">
      <c r="B141"/>
      <c r="C141"/>
      <c r="D141"/>
      <c r="E141"/>
      <c r="F141"/>
      <c r="G141"/>
    </row>
    <row r="142" spans="2:7" ht="20.149999999999999" customHeight="1" x14ac:dyDescent="0.35">
      <c r="B142"/>
      <c r="C142"/>
      <c r="D142"/>
      <c r="E142"/>
      <c r="F142"/>
      <c r="G142"/>
    </row>
    <row r="143" spans="2:7" ht="20.149999999999999" customHeight="1" x14ac:dyDescent="0.35">
      <c r="B143"/>
      <c r="C143"/>
      <c r="D143"/>
      <c r="E143"/>
      <c r="F143"/>
      <c r="G143"/>
    </row>
    <row r="144" spans="2:7" ht="20.149999999999999" customHeight="1" x14ac:dyDescent="0.35">
      <c r="B144"/>
      <c r="C144"/>
      <c r="D144"/>
      <c r="E144"/>
      <c r="F144"/>
      <c r="G144"/>
    </row>
    <row r="145" spans="2:7" ht="20.149999999999999" customHeight="1" x14ac:dyDescent="0.35">
      <c r="B145"/>
      <c r="C145"/>
      <c r="D145"/>
      <c r="E145"/>
      <c r="F145"/>
      <c r="G145"/>
    </row>
    <row r="146" spans="2:7" ht="20.149999999999999" customHeight="1" x14ac:dyDescent="0.35">
      <c r="B146"/>
      <c r="C146"/>
      <c r="D146"/>
      <c r="E146"/>
      <c r="F146"/>
      <c r="G146"/>
    </row>
    <row r="147" spans="2:7" ht="20.149999999999999" customHeight="1" x14ac:dyDescent="0.35">
      <c r="B147"/>
      <c r="C147"/>
      <c r="D147"/>
      <c r="E147"/>
      <c r="F147"/>
      <c r="G147"/>
    </row>
    <row r="148" spans="2:7" ht="20.149999999999999" customHeight="1" x14ac:dyDescent="0.35">
      <c r="B148"/>
      <c r="C148"/>
      <c r="D148"/>
      <c r="E148"/>
      <c r="F148"/>
      <c r="G148"/>
    </row>
    <row r="149" spans="2:7" ht="20.149999999999999" customHeight="1" x14ac:dyDescent="0.35">
      <c r="B149"/>
      <c r="C149"/>
      <c r="D149"/>
      <c r="E149"/>
      <c r="F149"/>
      <c r="G149"/>
    </row>
    <row r="150" spans="2:7" ht="20.149999999999999" customHeight="1" x14ac:dyDescent="0.35">
      <c r="B150"/>
      <c r="C150"/>
      <c r="D150"/>
      <c r="E150"/>
      <c r="F150"/>
      <c r="G150"/>
    </row>
    <row r="151" spans="2:7" ht="20.149999999999999" customHeight="1" x14ac:dyDescent="0.35">
      <c r="B151"/>
      <c r="C151"/>
      <c r="D151"/>
      <c r="E151"/>
      <c r="F151"/>
      <c r="G151"/>
    </row>
    <row r="152" spans="2:7" ht="20.149999999999999" customHeight="1" x14ac:dyDescent="0.35">
      <c r="B152"/>
      <c r="C152"/>
      <c r="D152"/>
      <c r="E152"/>
      <c r="F152"/>
      <c r="G152"/>
    </row>
    <row r="153" spans="2:7" ht="20.149999999999999" customHeight="1" x14ac:dyDescent="0.35">
      <c r="B153"/>
      <c r="C153"/>
      <c r="D153"/>
      <c r="E153"/>
      <c r="F153"/>
      <c r="G153"/>
    </row>
    <row r="154" spans="2:7" ht="20.149999999999999" customHeight="1" x14ac:dyDescent="0.35">
      <c r="B154"/>
      <c r="C154"/>
      <c r="D154"/>
      <c r="E154"/>
      <c r="F154"/>
      <c r="G154"/>
    </row>
    <row r="155" spans="2:7" ht="20.149999999999999" customHeight="1" x14ac:dyDescent="0.35">
      <c r="B155"/>
      <c r="C155"/>
      <c r="D155"/>
      <c r="E155"/>
      <c r="F155"/>
      <c r="G155"/>
    </row>
    <row r="156" spans="2:7" ht="20.149999999999999" customHeight="1" x14ac:dyDescent="0.35">
      <c r="B156"/>
      <c r="C156"/>
      <c r="D156"/>
      <c r="E156"/>
      <c r="F156"/>
      <c r="G156"/>
    </row>
    <row r="157" spans="2:7" ht="20.149999999999999" customHeight="1" x14ac:dyDescent="0.35">
      <c r="B157"/>
      <c r="C157"/>
      <c r="D157"/>
      <c r="E157"/>
      <c r="F157"/>
      <c r="G157"/>
    </row>
    <row r="158" spans="2:7" ht="20.149999999999999" customHeight="1" x14ac:dyDescent="0.35">
      <c r="B158"/>
      <c r="C158"/>
      <c r="D158"/>
      <c r="E158"/>
      <c r="F158"/>
      <c r="G158"/>
    </row>
    <row r="159" spans="2:7" ht="20.149999999999999" customHeight="1" x14ac:dyDescent="0.35">
      <c r="B159"/>
      <c r="C159"/>
      <c r="D159"/>
      <c r="E159"/>
      <c r="F159"/>
      <c r="G159"/>
    </row>
    <row r="160" spans="2:7" ht="20.149999999999999" customHeight="1" x14ac:dyDescent="0.35">
      <c r="B160"/>
      <c r="C160"/>
      <c r="D160"/>
      <c r="E160"/>
      <c r="F160"/>
      <c r="G160"/>
    </row>
    <row r="161" spans="2:7" ht="20.149999999999999" customHeight="1" x14ac:dyDescent="0.35">
      <c r="B161"/>
      <c r="C161"/>
      <c r="D161"/>
      <c r="E161"/>
      <c r="F161"/>
      <c r="G161"/>
    </row>
    <row r="162" spans="2:7" ht="20.149999999999999" customHeight="1" x14ac:dyDescent="0.35">
      <c r="B162"/>
      <c r="C162"/>
      <c r="D162"/>
      <c r="E162"/>
      <c r="F162"/>
      <c r="G162"/>
    </row>
    <row r="163" spans="2:7" ht="20.149999999999999" customHeight="1" x14ac:dyDescent="0.35">
      <c r="B163"/>
      <c r="C163"/>
      <c r="D163"/>
      <c r="E163"/>
      <c r="F163"/>
      <c r="G163"/>
    </row>
    <row r="164" spans="2:7" ht="20.149999999999999" customHeight="1" x14ac:dyDescent="0.35">
      <c r="B164"/>
      <c r="C164"/>
      <c r="D164"/>
      <c r="E164"/>
      <c r="F164"/>
      <c r="G164"/>
    </row>
    <row r="165" spans="2:7" ht="20.149999999999999" customHeight="1" x14ac:dyDescent="0.35">
      <c r="B165"/>
      <c r="C165"/>
      <c r="D165"/>
      <c r="E165"/>
      <c r="F165"/>
      <c r="G165"/>
    </row>
    <row r="166" spans="2:7" ht="20.149999999999999" customHeight="1" x14ac:dyDescent="0.35">
      <c r="B166"/>
      <c r="C166"/>
      <c r="D166"/>
      <c r="E166"/>
      <c r="F166"/>
      <c r="G166"/>
    </row>
    <row r="167" spans="2:7" ht="20.149999999999999" customHeight="1" x14ac:dyDescent="0.35">
      <c r="B167"/>
      <c r="C167"/>
      <c r="D167"/>
      <c r="E167"/>
      <c r="F167"/>
      <c r="G167"/>
    </row>
    <row r="168" spans="2:7" ht="20.149999999999999" customHeight="1" x14ac:dyDescent="0.35">
      <c r="B168"/>
      <c r="C168"/>
      <c r="D168"/>
      <c r="E168"/>
      <c r="F168"/>
      <c r="G168"/>
    </row>
    <row r="169" spans="2:7" ht="20.149999999999999" customHeight="1" x14ac:dyDescent="0.35">
      <c r="B169"/>
      <c r="C169"/>
      <c r="D169"/>
      <c r="E169"/>
      <c r="F169"/>
      <c r="G169"/>
    </row>
    <row r="170" spans="2:7" ht="20.149999999999999" customHeight="1" x14ac:dyDescent="0.35">
      <c r="B170"/>
      <c r="C170"/>
      <c r="D170"/>
      <c r="E170"/>
      <c r="F170"/>
      <c r="G170"/>
    </row>
    <row r="171" spans="2:7" ht="20.149999999999999" customHeight="1" x14ac:dyDescent="0.35">
      <c r="B171"/>
      <c r="C171"/>
      <c r="D171"/>
      <c r="E171"/>
      <c r="F171"/>
      <c r="G171"/>
    </row>
    <row r="172" spans="2:7" ht="20.149999999999999" customHeight="1" x14ac:dyDescent="0.35">
      <c r="B172"/>
      <c r="C172"/>
      <c r="D172"/>
      <c r="E172"/>
      <c r="F172"/>
      <c r="G172"/>
    </row>
    <row r="173" spans="2:7" ht="20.149999999999999" customHeight="1" x14ac:dyDescent="0.35">
      <c r="B173"/>
      <c r="C173"/>
      <c r="D173"/>
      <c r="E173"/>
      <c r="F173"/>
      <c r="G173"/>
    </row>
    <row r="174" spans="2:7" ht="20.149999999999999" customHeight="1" x14ac:dyDescent="0.35">
      <c r="B174"/>
      <c r="C174"/>
      <c r="D174"/>
      <c r="E174"/>
      <c r="F174"/>
      <c r="G174"/>
    </row>
    <row r="175" spans="2:7" ht="20.149999999999999" customHeight="1" x14ac:dyDescent="0.35">
      <c r="B175"/>
      <c r="C175"/>
      <c r="D175"/>
      <c r="E175"/>
      <c r="F175"/>
      <c r="G175"/>
    </row>
    <row r="176" spans="2:7" ht="20.149999999999999" customHeight="1" x14ac:dyDescent="0.35">
      <c r="B176"/>
      <c r="C176"/>
      <c r="D176"/>
      <c r="E176"/>
      <c r="F176"/>
      <c r="G176"/>
    </row>
    <row r="177" spans="2:7" ht="20.149999999999999" customHeight="1" x14ac:dyDescent="0.35">
      <c r="B177"/>
      <c r="C177"/>
      <c r="D177"/>
      <c r="E177"/>
      <c r="F177"/>
      <c r="G177"/>
    </row>
    <row r="178" spans="2:7" ht="20.149999999999999" customHeight="1" x14ac:dyDescent="0.35">
      <c r="B178"/>
      <c r="C178"/>
      <c r="D178"/>
      <c r="E178"/>
      <c r="F178"/>
      <c r="G178"/>
    </row>
    <row r="179" spans="2:7" ht="20.149999999999999" customHeight="1" x14ac:dyDescent="0.35">
      <c r="B179"/>
      <c r="C179"/>
      <c r="D179"/>
      <c r="E179"/>
      <c r="F179"/>
      <c r="G179"/>
    </row>
    <row r="180" spans="2:7" ht="20.149999999999999" customHeight="1" x14ac:dyDescent="0.35">
      <c r="B180"/>
      <c r="C180"/>
      <c r="D180"/>
      <c r="E180"/>
      <c r="F180"/>
      <c r="G180"/>
    </row>
    <row r="181" spans="2:7" ht="20.149999999999999" customHeight="1" x14ac:dyDescent="0.35">
      <c r="B181"/>
      <c r="C181"/>
      <c r="D181"/>
      <c r="E181"/>
      <c r="F181"/>
      <c r="G181"/>
    </row>
    <row r="182" spans="2:7" ht="20.149999999999999" customHeight="1" x14ac:dyDescent="0.35">
      <c r="B182"/>
      <c r="C182"/>
      <c r="D182"/>
      <c r="E182"/>
      <c r="F182"/>
      <c r="G182"/>
    </row>
    <row r="183" spans="2:7" ht="20.149999999999999" customHeight="1" x14ac:dyDescent="0.35">
      <c r="B183"/>
      <c r="C183"/>
      <c r="D183"/>
      <c r="E183"/>
      <c r="F183"/>
      <c r="G183"/>
    </row>
    <row r="184" spans="2:7" ht="20.149999999999999" customHeight="1" x14ac:dyDescent="0.35">
      <c r="B184"/>
      <c r="C184"/>
      <c r="D184"/>
      <c r="E184"/>
      <c r="F184"/>
      <c r="G184"/>
    </row>
    <row r="185" spans="2:7" ht="20.149999999999999" customHeight="1" x14ac:dyDescent="0.35">
      <c r="B185"/>
      <c r="C185"/>
      <c r="D185"/>
      <c r="E185"/>
      <c r="F185"/>
      <c r="G185"/>
    </row>
    <row r="186" spans="2:7" ht="20.149999999999999" customHeight="1" x14ac:dyDescent="0.35">
      <c r="B186"/>
      <c r="C186"/>
      <c r="D186"/>
      <c r="E186"/>
      <c r="F186"/>
      <c r="G186"/>
    </row>
    <row r="187" spans="2:7" ht="20.149999999999999" customHeight="1" x14ac:dyDescent="0.35">
      <c r="B187"/>
      <c r="C187"/>
      <c r="D187"/>
      <c r="E187"/>
      <c r="F187"/>
      <c r="G187"/>
    </row>
    <row r="188" spans="2:7" ht="20.149999999999999" customHeight="1" x14ac:dyDescent="0.35">
      <c r="B188"/>
      <c r="C188"/>
      <c r="D188"/>
      <c r="E188"/>
      <c r="F188"/>
      <c r="G188"/>
    </row>
    <row r="189" spans="2:7" ht="20.149999999999999" customHeight="1" x14ac:dyDescent="0.35">
      <c r="B189"/>
      <c r="C189"/>
      <c r="D189"/>
      <c r="E189"/>
      <c r="F189"/>
      <c r="G189"/>
    </row>
    <row r="190" spans="2:7" ht="20.149999999999999" customHeight="1" x14ac:dyDescent="0.35">
      <c r="B190"/>
      <c r="C190"/>
      <c r="D190"/>
      <c r="E190"/>
      <c r="F190"/>
      <c r="G190"/>
    </row>
  </sheetData>
  <protectedRanges>
    <protectedRange sqref="C65:K67 C62:K63" name="STATO_PATRIMONIALE_1"/>
    <protectedRange sqref="E56 N18:AC20 N22:AC29 N32:AC34 N36:AC36 N47:T47 N50:T52 P53:Q54 N55:T55 N57:T57 N59:O59" name="FLUSSI_CASSA"/>
    <protectedRange sqref="C43:K47 C59:K60 C56:K57 C50:K53 C40:K41 C34:K38 C28:K32 C20:K26 C17:K17" name="STATO_PATRIMONIALE"/>
    <protectedRange sqref="C10" name="ANNO_REGIME"/>
    <protectedRange sqref="E56 N18:AC20 N22:AC29 N32:AC34 N36:AC36" name="CONTO_ECONOMICO"/>
  </protectedRanges>
  <mergeCells count="11">
    <mergeCell ref="N10:V12"/>
    <mergeCell ref="N16:O16"/>
    <mergeCell ref="P16:Q16"/>
    <mergeCell ref="R16:S16"/>
    <mergeCell ref="T16:U16"/>
    <mergeCell ref="V16:W16"/>
    <mergeCell ref="X16:Y16"/>
    <mergeCell ref="Z16:AA16"/>
    <mergeCell ref="AB16:AC16"/>
    <mergeCell ref="AD16:AE16"/>
    <mergeCell ref="N49:T49"/>
  </mergeCells>
  <conditionalFormatting sqref="AE17:AE37">
    <cfRule type="expression" dxfId="71" priority="162">
      <formula>$C$2&lt;&gt;""</formula>
    </cfRule>
  </conditionalFormatting>
  <conditionalFormatting sqref="AD17:AE37">
    <cfRule type="expression" dxfId="70" priority="161">
      <formula>$AD$14=""</formula>
    </cfRule>
  </conditionalFormatting>
  <conditionalFormatting sqref="AE34">
    <cfRule type="expression" dxfId="69" priority="151">
      <formula>$C$2&lt;&gt;""</formula>
    </cfRule>
  </conditionalFormatting>
  <conditionalFormatting sqref="AD15:AE16">
    <cfRule type="cellIs" dxfId="68" priority="144" operator="notEqual">
      <formula>""</formula>
    </cfRule>
  </conditionalFormatting>
  <conditionalFormatting sqref="C62:K67">
    <cfRule type="expression" dxfId="67" priority="54">
      <formula>se+$K$15=""</formula>
    </cfRule>
  </conditionalFormatting>
  <conditionalFormatting sqref="K62:K67">
    <cfRule type="expression" dxfId="66" priority="53">
      <formula>$K$15=""</formula>
    </cfRule>
  </conditionalFormatting>
  <conditionalFormatting sqref="J62:J67">
    <cfRule type="expression" dxfId="65" priority="52">
      <formula>$J$15=""</formula>
    </cfRule>
  </conditionalFormatting>
  <conditionalFormatting sqref="I62:I67">
    <cfRule type="expression" dxfId="64" priority="51">
      <formula>$I$15=""</formula>
    </cfRule>
  </conditionalFormatting>
  <conditionalFormatting sqref="H62:H67">
    <cfRule type="expression" dxfId="63" priority="50">
      <formula>$H$15=""</formula>
    </cfRule>
  </conditionalFormatting>
  <conditionalFormatting sqref="G62:G67">
    <cfRule type="expression" dxfId="62" priority="49">
      <formula>$G$15=""</formula>
    </cfRule>
  </conditionalFormatting>
  <conditionalFormatting sqref="F62:F67">
    <cfRule type="expression" dxfId="61" priority="48">
      <formula>$F$15=""</formula>
    </cfRule>
  </conditionalFormatting>
  <conditionalFormatting sqref="E62:E67">
    <cfRule type="expression" dxfId="60" priority="47">
      <formula>$E$15=""</formula>
    </cfRule>
  </conditionalFormatting>
  <conditionalFormatting sqref="C16:K61">
    <cfRule type="expression" dxfId="59" priority="30">
      <formula>se+$K$15=""</formula>
    </cfRule>
  </conditionalFormatting>
  <conditionalFormatting sqref="K16:K61">
    <cfRule type="expression" dxfId="58" priority="29">
      <formula>$K$15=""</formula>
    </cfRule>
  </conditionalFormatting>
  <conditionalFormatting sqref="J16:J61">
    <cfRule type="expression" dxfId="57" priority="28">
      <formula>$J$15=""</formula>
    </cfRule>
  </conditionalFormatting>
  <conditionalFormatting sqref="I16:I61">
    <cfRule type="expression" dxfId="56" priority="27">
      <formula>$I$15=""</formula>
    </cfRule>
  </conditionalFormatting>
  <conditionalFormatting sqref="H16:H61">
    <cfRule type="expression" dxfId="55" priority="26">
      <formula>$H$15=""</formula>
    </cfRule>
  </conditionalFormatting>
  <conditionalFormatting sqref="G16:G61">
    <cfRule type="expression" dxfId="54" priority="25">
      <formula>$G$15=""</formula>
    </cfRule>
  </conditionalFormatting>
  <conditionalFormatting sqref="F16:F61">
    <cfRule type="expression" dxfId="53" priority="24">
      <formula>$F$15=""</formula>
    </cfRule>
  </conditionalFormatting>
  <conditionalFormatting sqref="E16:E61">
    <cfRule type="expression" dxfId="52" priority="23">
      <formula>$E$15=""</formula>
    </cfRule>
  </conditionalFormatting>
  <conditionalFormatting sqref="O17:O37 Q17:Q37 S17:S37 U17:U37 W17:W37 Y17:Y37 AA17:AA37 AC17:AC37">
    <cfRule type="expression" dxfId="51" priority="22">
      <formula>$C$2&lt;&gt;""</formula>
    </cfRule>
  </conditionalFormatting>
  <conditionalFormatting sqref="AB36:AC36 AB17:AC20 AB22:AC30">
    <cfRule type="expression" priority="21">
      <formula>$AB$14=""</formula>
    </cfRule>
  </conditionalFormatting>
  <conditionalFormatting sqref="X17:Y37">
    <cfRule type="expression" dxfId="50" priority="19">
      <formula>$X$14=""</formula>
    </cfRule>
  </conditionalFormatting>
  <conditionalFormatting sqref="V17:W37">
    <cfRule type="expression" dxfId="49" priority="18">
      <formula>$V$14=""</formula>
    </cfRule>
  </conditionalFormatting>
  <conditionalFormatting sqref="T17:U17 T21:U21 U18:U20 T30:U32 U22:U29 T34:U37 U33">
    <cfRule type="expression" dxfId="48" priority="17">
      <formula>$T$14=""</formula>
    </cfRule>
  </conditionalFormatting>
  <conditionalFormatting sqref="R17:S32 R34:S37 S33">
    <cfRule type="expression" dxfId="47" priority="16">
      <formula>$R$14=""</formula>
    </cfRule>
  </conditionalFormatting>
  <conditionalFormatting sqref="P36:Q36 P17:Q20 P22:Q30">
    <cfRule type="expression" dxfId="46" priority="15">
      <formula>$P$14=""</formula>
    </cfRule>
  </conditionalFormatting>
  <conditionalFormatting sqref="Z17:AA37">
    <cfRule type="expression" dxfId="45" priority="14">
      <formula>$Z$14=""</formula>
    </cfRule>
  </conditionalFormatting>
  <conditionalFormatting sqref="U34 S34 Q34">
    <cfRule type="expression" dxfId="44" priority="13">
      <formula>$C$2&lt;&gt;""</formula>
    </cfRule>
  </conditionalFormatting>
  <conditionalFormatting sqref="AC34 AA34 Y34 W34">
    <cfRule type="expression" dxfId="43" priority="12">
      <formula>$C$2&lt;&gt;""</formula>
    </cfRule>
  </conditionalFormatting>
  <conditionalFormatting sqref="AB17:AC37">
    <cfRule type="expression" dxfId="42" priority="20">
      <formula>$AB$14=""</formula>
    </cfRule>
  </conditionalFormatting>
  <conditionalFormatting sqref="O17:O37">
    <cfRule type="expression" dxfId="41" priority="11">
      <formula>$O$13&lt;0</formula>
    </cfRule>
  </conditionalFormatting>
  <conditionalFormatting sqref="Q17:Q37">
    <cfRule type="expression" dxfId="40" priority="10">
      <formula>$Q$13&lt;0</formula>
    </cfRule>
  </conditionalFormatting>
  <conditionalFormatting sqref="S17:S37">
    <cfRule type="expression" dxfId="39" priority="9">
      <formula>$S$13&lt;0</formula>
    </cfRule>
  </conditionalFormatting>
  <conditionalFormatting sqref="T43:T48 T50:T60">
    <cfRule type="expression" dxfId="38" priority="8">
      <formula>$T$41=""</formula>
    </cfRule>
  </conditionalFormatting>
  <conditionalFormatting sqref="S43:S48 S50:S60">
    <cfRule type="expression" dxfId="37" priority="7">
      <formula>$S$41=""</formula>
    </cfRule>
  </conditionalFormatting>
  <conditionalFormatting sqref="N10:V12">
    <cfRule type="expression" dxfId="36" priority="6">
      <formula>$N$10&lt;&gt;""</formula>
    </cfRule>
  </conditionalFormatting>
  <conditionalFormatting sqref="N15:AC16">
    <cfRule type="cellIs" dxfId="35" priority="5" operator="notEqual">
      <formula>""</formula>
    </cfRule>
  </conditionalFormatting>
  <conditionalFormatting sqref="C13:K13">
    <cfRule type="cellIs" dxfId="34" priority="4" operator="notEqual">
      <formula>""</formula>
    </cfRule>
  </conditionalFormatting>
  <conditionalFormatting sqref="N41:T41">
    <cfRule type="cellIs" dxfId="33" priority="3" operator="notEqual">
      <formula>""</formula>
    </cfRule>
  </conditionalFormatting>
  <conditionalFormatting sqref="H40:I40">
    <cfRule type="expression" dxfId="32" priority="2">
      <formula>$G$15=""</formula>
    </cfRule>
  </conditionalFormatting>
  <conditionalFormatting sqref="H40:I40">
    <cfRule type="expression" dxfId="31" priority="1">
      <formula>$G$15=""</formula>
    </cfRule>
  </conditionalFormatting>
  <dataValidations count="1">
    <dataValidation type="list" allowBlank="1" showInputMessage="1" showErrorMessage="1" sqref="C10" xr:uid="{806E4348-6693-4282-8D12-245510C12069}">
      <formula1>"3,4,5"</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4351A-E247-4349-BD5F-36165C21FBD1}">
  <sheetPr codeName="Foglio12"/>
  <dimension ref="A1:M19"/>
  <sheetViews>
    <sheetView topLeftCell="C1" workbookViewId="0">
      <selection activeCell="E15" sqref="E15"/>
    </sheetView>
  </sheetViews>
  <sheetFormatPr defaultRowHeight="14.5" x14ac:dyDescent="0.35"/>
  <cols>
    <col min="1" max="1" width="54.81640625" customWidth="1"/>
    <col min="2" max="2" width="39.1796875" customWidth="1"/>
    <col min="5" max="5" width="13.54296875" customWidth="1"/>
    <col min="13" max="13" width="9.1796875" customWidth="1"/>
  </cols>
  <sheetData>
    <row r="1" spans="1:13" x14ac:dyDescent="0.35">
      <c r="A1" t="s">
        <v>131</v>
      </c>
      <c r="B1" t="s">
        <v>132</v>
      </c>
      <c r="E1" t="s">
        <v>133</v>
      </c>
      <c r="H1" t="s">
        <v>134</v>
      </c>
      <c r="M1" t="s">
        <v>131</v>
      </c>
    </row>
    <row r="2" spans="1:13" x14ac:dyDescent="0.35">
      <c r="A2" t="s">
        <v>135</v>
      </c>
      <c r="B2" t="s">
        <v>131</v>
      </c>
      <c r="E2" t="s">
        <v>136</v>
      </c>
      <c r="H2" t="s">
        <v>137</v>
      </c>
      <c r="M2" t="s">
        <v>135</v>
      </c>
    </row>
    <row r="3" spans="1:13" x14ac:dyDescent="0.35">
      <c r="A3" t="s">
        <v>138</v>
      </c>
      <c r="B3" t="s">
        <v>135</v>
      </c>
      <c r="E3" t="s">
        <v>139</v>
      </c>
      <c r="H3" t="s">
        <v>140</v>
      </c>
      <c r="M3" t="s">
        <v>138</v>
      </c>
    </row>
    <row r="4" spans="1:13" x14ac:dyDescent="0.35">
      <c r="A4" t="s">
        <v>141</v>
      </c>
      <c r="B4" t="s">
        <v>142</v>
      </c>
      <c r="E4" t="s">
        <v>143</v>
      </c>
      <c r="H4" t="s">
        <v>144</v>
      </c>
      <c r="M4" t="s">
        <v>145</v>
      </c>
    </row>
    <row r="5" spans="1:13" x14ac:dyDescent="0.35">
      <c r="A5" t="s">
        <v>146</v>
      </c>
      <c r="B5" t="s">
        <v>147</v>
      </c>
      <c r="E5" t="s">
        <v>148</v>
      </c>
      <c r="H5" t="s">
        <v>149</v>
      </c>
      <c r="M5" t="s">
        <v>150</v>
      </c>
    </row>
    <row r="6" spans="1:13" ht="29" x14ac:dyDescent="0.35">
      <c r="A6" s="13" t="s">
        <v>151</v>
      </c>
      <c r="E6" t="s">
        <v>152</v>
      </c>
      <c r="H6" t="s">
        <v>153</v>
      </c>
      <c r="M6" t="s">
        <v>154</v>
      </c>
    </row>
    <row r="7" spans="1:13" x14ac:dyDescent="0.35">
      <c r="A7" t="s">
        <v>13</v>
      </c>
      <c r="E7" t="s">
        <v>155</v>
      </c>
      <c r="H7" t="s">
        <v>156</v>
      </c>
    </row>
    <row r="8" spans="1:13" x14ac:dyDescent="0.35">
      <c r="A8" t="s">
        <v>147</v>
      </c>
      <c r="E8" t="s">
        <v>157</v>
      </c>
    </row>
    <row r="9" spans="1:13" x14ac:dyDescent="0.35">
      <c r="E9" t="s">
        <v>158</v>
      </c>
    </row>
    <row r="10" spans="1:13" x14ac:dyDescent="0.35">
      <c r="E10" t="s">
        <v>159</v>
      </c>
    </row>
    <row r="11" spans="1:13" x14ac:dyDescent="0.35">
      <c r="E11" t="s">
        <v>160</v>
      </c>
    </row>
    <row r="12" spans="1:13" x14ac:dyDescent="0.35">
      <c r="E12" t="s">
        <v>161</v>
      </c>
    </row>
    <row r="13" spans="1:13" x14ac:dyDescent="0.35">
      <c r="E13" t="s">
        <v>162</v>
      </c>
    </row>
    <row r="14" spans="1:13" x14ac:dyDescent="0.35">
      <c r="E14" t="s">
        <v>163</v>
      </c>
    </row>
    <row r="15" spans="1:13" x14ac:dyDescent="0.35">
      <c r="E15" t="s">
        <v>164</v>
      </c>
    </row>
    <row r="16" spans="1:13" x14ac:dyDescent="0.35">
      <c r="E16" t="s">
        <v>165</v>
      </c>
    </row>
    <row r="17" spans="5:5" x14ac:dyDescent="0.35">
      <c r="E17" t="s">
        <v>166</v>
      </c>
    </row>
    <row r="18" spans="5:5" x14ac:dyDescent="0.35">
      <c r="E18" t="s">
        <v>167</v>
      </c>
    </row>
    <row r="19" spans="5:5" x14ac:dyDescent="0.35">
      <c r="E19"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29220-2B9C-4A0D-BCE0-89C367036BC8}">
  <sheetPr codeName="Foglio13"/>
  <dimension ref="A1:XFC111"/>
  <sheetViews>
    <sheetView showRowColHeaders="0" tabSelected="1" zoomScale="70" zoomScaleNormal="70" workbookViewId="0">
      <selection activeCell="D10" sqref="D10"/>
    </sheetView>
  </sheetViews>
  <sheetFormatPr defaultColWidth="0" defaultRowHeight="14.5" zeroHeight="1" x14ac:dyDescent="0.35"/>
  <cols>
    <col min="1" max="1" width="51.1796875" style="159" customWidth="1"/>
    <col min="2" max="2" width="55.7265625" style="159" customWidth="1"/>
    <col min="3" max="3" width="39.54296875" style="159" customWidth="1"/>
    <col min="4" max="4" width="26" style="159" customWidth="1"/>
    <col min="5" max="5" width="0.26953125" style="118" customWidth="1"/>
    <col min="6" max="52" width="15.54296875" style="118" hidden="1"/>
    <col min="53" max="266" width="25.7265625" style="118" hidden="1"/>
    <col min="267" max="16383" width="8.7265625" style="118" hidden="1"/>
    <col min="16384" max="16384" width="0.26953125" style="118" hidden="1"/>
  </cols>
  <sheetData>
    <row r="1" spans="1:11" ht="50.5" customHeight="1" thickBot="1" x14ac:dyDescent="0.4"/>
    <row r="2" spans="1:11" ht="50.15" customHeight="1" thickBot="1" x14ac:dyDescent="0.4">
      <c r="A2" s="160" t="s">
        <v>169</v>
      </c>
    </row>
    <row r="3" spans="1:11" ht="87.75" customHeight="1" thickBot="1" x14ac:dyDescent="0.4">
      <c r="A3" s="161" t="s">
        <v>170</v>
      </c>
      <c r="H3" s="118" t="s">
        <v>171</v>
      </c>
    </row>
    <row r="4" spans="1:11" ht="25.5" customHeight="1" thickTop="1" thickBot="1" x14ac:dyDescent="0.4">
      <c r="B4" s="162" t="s">
        <v>172</v>
      </c>
      <c r="C4" s="162" t="s">
        <v>173</v>
      </c>
      <c r="D4" s="162" t="s">
        <v>174</v>
      </c>
      <c r="F4" s="163"/>
      <c r="G4" s="118" t="s">
        <v>175</v>
      </c>
      <c r="H4" s="164" t="str">
        <f>+IFERROR(IF(C5="Altro","FALSO",IF(+MATCH(D5,Comuni_107_3_C!$CZ$2:$CZ$45,0)&lt;&gt;0,"VERO", "FALSO")),"FALSO")</f>
        <v>FALSO</v>
      </c>
    </row>
    <row r="5" spans="1:11" ht="16.5" customHeight="1" thickTop="1" thickBot="1" x14ac:dyDescent="0.4">
      <c r="B5" s="247"/>
      <c r="C5" s="247"/>
      <c r="D5" s="247"/>
      <c r="H5" s="165"/>
    </row>
    <row r="6" spans="1:11" ht="27" customHeight="1" thickTop="1" x14ac:dyDescent="0.35">
      <c r="B6" s="389" t="str">
        <f>+IF(OR(C5="Altro",D5="Altro"),"ATTENZIONE, LA SEDE OPERATIVA NON RIENTRA NEI COMUNI OGGETTO DEL BANDO","")</f>
        <v/>
      </c>
      <c r="C6" s="390"/>
      <c r="D6" s="391"/>
    </row>
    <row r="7" spans="1:11" ht="27" customHeight="1" thickBot="1" x14ac:dyDescent="0.4">
      <c r="B7" s="392"/>
      <c r="C7" s="393"/>
      <c r="D7" s="394"/>
    </row>
    <row r="8" spans="1:11" ht="41.25" customHeight="1" thickTop="1" thickBot="1" x14ac:dyDescent="0.4">
      <c r="B8" s="395" t="s">
        <v>176</v>
      </c>
      <c r="C8" s="396"/>
      <c r="D8" s="397"/>
      <c r="H8" s="118" t="s">
        <v>177</v>
      </c>
      <c r="J8" s="118" t="s">
        <v>178</v>
      </c>
      <c r="K8" s="118" t="s">
        <v>179</v>
      </c>
    </row>
    <row r="9" spans="1:11" ht="71.25" customHeight="1" thickTop="1" thickBot="1" x14ac:dyDescent="0.4">
      <c r="B9" s="166" t="s">
        <v>180</v>
      </c>
      <c r="C9" s="167" t="s">
        <v>181</v>
      </c>
      <c r="D9" s="167" t="s">
        <v>182</v>
      </c>
      <c r="H9" s="118" t="str">
        <f>IF(AND(J9="FALSO",K9="FALSO"),"NEUTRA",IF(J9="VERO","Art. 107.3.a","Art. 107.3.c"))</f>
        <v>NEUTRA</v>
      </c>
      <c r="J9" s="118" t="str">
        <f>IF(OR(B5=B54,B5=B55,B56=B5,B65=B5,B66=B5,B67=B5,B63=B5),"VERO","FALSO")</f>
        <v>FALSO</v>
      </c>
      <c r="K9" s="164" t="str">
        <f>+IF(OR(C5="Altro",D5="Altro",SUMIF(Comuni_107_3_C!$BT$2:$BT$185,D5,Comuni_107_3_C!$BX$2:$BX$185)=0),"FALSO","VERO")</f>
        <v>FALSO</v>
      </c>
    </row>
    <row r="10" spans="1:11" ht="33" customHeight="1" thickTop="1" thickBot="1" x14ac:dyDescent="0.4">
      <c r="B10" s="248"/>
      <c r="C10" s="249"/>
      <c r="D10" s="249"/>
      <c r="E10" s="168"/>
    </row>
    <row r="11" spans="1:11" ht="33" customHeight="1" thickTop="1" thickBot="1" x14ac:dyDescent="0.4">
      <c r="E11" s="168"/>
    </row>
    <row r="12" spans="1:11" ht="61" customHeight="1" thickTop="1" thickBot="1" x14ac:dyDescent="0.4">
      <c r="B12" s="169" t="s">
        <v>183</v>
      </c>
      <c r="C12" s="170" t="s">
        <v>184</v>
      </c>
      <c r="D12" s="373" t="s">
        <v>185</v>
      </c>
      <c r="E12" s="171" t="s">
        <v>186</v>
      </c>
      <c r="F12" s="172" t="s">
        <v>187</v>
      </c>
      <c r="J12" s="118" t="str">
        <f>IF(AND(J9="FALSO",K9="FALSO"),"NEUTRA",IF(J9="VERO","Art. 107.3.a","Art. 107.3.c"))</f>
        <v>NEUTRA</v>
      </c>
    </row>
    <row r="13" spans="1:11" ht="16" customHeight="1" x14ac:dyDescent="0.35">
      <c r="B13" s="173" t="s">
        <v>131</v>
      </c>
      <c r="C13" s="174">
        <f>SUMIF('Dettaglio Investimento'!E:E,B13,'Dettaglio Investimento'!F:F)</f>
        <v>0</v>
      </c>
      <c r="D13" s="175">
        <f ca="1">+IF(C13&gt;$D$19*E13,$D$19*E13,C13)</f>
        <v>0</v>
      </c>
      <c r="E13" s="176">
        <v>0.5</v>
      </c>
      <c r="F13" s="177">
        <f t="shared" ref="F13:F18" si="0">IFERROR(C13/$C$19,0)</f>
        <v>0</v>
      </c>
    </row>
    <row r="14" spans="1:11" ht="16" customHeight="1" x14ac:dyDescent="0.35">
      <c r="B14" s="178" t="s">
        <v>135</v>
      </c>
      <c r="C14" s="174">
        <f>SUMIF('Dettaglio Investimento'!E:E,B14,'Dettaglio Investimento'!F:F)</f>
        <v>0</v>
      </c>
      <c r="D14" s="175">
        <f>C14</f>
        <v>0</v>
      </c>
      <c r="E14" s="179">
        <v>1</v>
      </c>
      <c r="F14" s="177">
        <f t="shared" si="0"/>
        <v>0</v>
      </c>
    </row>
    <row r="15" spans="1:11" ht="33" customHeight="1" x14ac:dyDescent="0.35">
      <c r="B15" s="180" t="s">
        <v>138</v>
      </c>
      <c r="C15" s="174">
        <f>SUMIF('Dettaglio Investimento'!E:E,B15,'Dettaglio Investimento'!F:F)</f>
        <v>0</v>
      </c>
      <c r="D15" s="175">
        <f>C15</f>
        <v>0</v>
      </c>
      <c r="E15" s="179">
        <v>1</v>
      </c>
      <c r="F15" s="177">
        <f t="shared" si="0"/>
        <v>0</v>
      </c>
    </row>
    <row r="16" spans="1:11" ht="16" customHeight="1" x14ac:dyDescent="0.35">
      <c r="B16" s="178" t="s">
        <v>188</v>
      </c>
      <c r="C16" s="174">
        <f>SUMIF('Dettaglio Investimento'!E:E,B16,'Dettaglio Investimento'!F:F)</f>
        <v>0</v>
      </c>
      <c r="D16" s="175">
        <f>C16</f>
        <v>0</v>
      </c>
      <c r="E16" s="179">
        <v>1</v>
      </c>
      <c r="F16" s="177">
        <f t="shared" si="0"/>
        <v>0</v>
      </c>
    </row>
    <row r="17" spans="2:19" ht="16" customHeight="1" x14ac:dyDescent="0.35">
      <c r="B17" s="178" t="s">
        <v>150</v>
      </c>
      <c r="C17" s="174">
        <f>SUMIF('Dettaglio Investimento'!E:E,B17,'Dettaglio Investimento'!F:F)</f>
        <v>0</v>
      </c>
      <c r="D17" s="175">
        <f ca="1">IF(C17&gt;$D$19*E17,$D$19*E17,C17)</f>
        <v>0</v>
      </c>
      <c r="E17" s="176">
        <v>0.15</v>
      </c>
      <c r="F17" s="177">
        <f>IFERROR(C17/$C$19,0)</f>
        <v>0</v>
      </c>
    </row>
    <row r="18" spans="2:19" ht="34.5" customHeight="1" thickBot="1" x14ac:dyDescent="0.4">
      <c r="B18" s="252" t="s">
        <v>154</v>
      </c>
      <c r="C18" s="174">
        <f>SUMIF('Dettaglio Investimento'!E:E,B18,'Dettaglio Investimento'!F:F)</f>
        <v>0</v>
      </c>
      <c r="D18" s="175">
        <f ca="1">IF(C18&gt;$D$19*E18,$D$19*E18,C18)</f>
        <v>0</v>
      </c>
      <c r="E18" s="181">
        <v>1</v>
      </c>
      <c r="F18" s="182">
        <f t="shared" si="0"/>
        <v>0</v>
      </c>
    </row>
    <row r="19" spans="2:19" ht="15.5" thickTop="1" thickBot="1" x14ac:dyDescent="0.4">
      <c r="B19" s="253" t="s">
        <v>189</v>
      </c>
      <c r="C19" s="254">
        <f>SUM(C13:C18)</f>
        <v>0</v>
      </c>
      <c r="D19" s="254">
        <f ca="1">SUM(D13:D18)</f>
        <v>0</v>
      </c>
    </row>
    <row r="20" spans="2:19" ht="22.5" customHeight="1" thickTop="1" x14ac:dyDescent="0.35">
      <c r="C20" s="183"/>
      <c r="E20" s="184"/>
      <c r="H20" s="185">
        <v>1250000</v>
      </c>
    </row>
    <row r="21" spans="2:19" ht="160" hidden="1" thickBot="1" x14ac:dyDescent="0.4">
      <c r="B21" s="399" t="s">
        <v>13</v>
      </c>
      <c r="C21" s="186" t="s">
        <v>190</v>
      </c>
      <c r="D21" s="186" t="s">
        <v>191</v>
      </c>
      <c r="E21" s="187" t="s">
        <v>192</v>
      </c>
      <c r="F21" s="187" t="s">
        <v>193</v>
      </c>
      <c r="H21" s="185">
        <v>250000</v>
      </c>
    </row>
    <row r="22" spans="2:19" ht="15" hidden="1" thickBot="1" x14ac:dyDescent="0.4">
      <c r="B22" s="400"/>
      <c r="C22" s="188"/>
      <c r="D22" s="189">
        <f ca="1">IF(C22&gt;(D19*E22),D19*E22,C22)</f>
        <v>0</v>
      </c>
      <c r="E22" s="190">
        <v>0.2</v>
      </c>
      <c r="F22" s="191" t="e">
        <f>C22/C19</f>
        <v>#DIV/0!</v>
      </c>
      <c r="H22" s="185"/>
    </row>
    <row r="23" spans="2:19" ht="15" thickBot="1" x14ac:dyDescent="0.4">
      <c r="C23" s="183"/>
      <c r="E23" s="184"/>
      <c r="F23" s="192"/>
    </row>
    <row r="24" spans="2:19" ht="117" customHeight="1" thickTop="1" thickBot="1" x14ac:dyDescent="0.4">
      <c r="B24" s="193" t="s">
        <v>185</v>
      </c>
      <c r="C24" s="404" t="str">
        <f ca="1">IF(+D19&gt;C47,"ATTENZIONE: Le spese d'investimento ipotizzate superano il limite di € 1.500.000 stabilito dall'Allegato n. 3 all’Ordinanza n. 25 del 30/06/2022 - ''Misura B.1.3 c'' ",IF(D19&lt;C48,"ATTENZIONE: Le spese d'investimento ipotizzate sono inferiori al limite minimo di € 400.000 stabilito dall'Allegato n. 3 all’Ordinanza n. 25 del 30/06/2022 - ''Misura B.1.3 c'' ",D19+D22))</f>
        <v xml:space="preserve">ATTENZIONE: Le spese d'investimento ipotizzate sono inferiori al limite minimo di € 400.000 stabilito dall'Allegato n. 3 all’Ordinanza n. 25 del 30/06/2022 - ''Misura B.1.3 c'' </v>
      </c>
      <c r="D24" s="405"/>
    </row>
    <row r="25" spans="2:19" ht="24.75" hidden="1" customHeight="1" thickTop="1" thickBot="1" x14ac:dyDescent="0.4">
      <c r="B25" s="194" t="s">
        <v>194</v>
      </c>
      <c r="C25" s="195" t="str">
        <f>IF(+C19&gt;C47,"ATTENZIONE: Le spese d'investimento ipotizzate superano il limite di € 1.500.000 stabilito dall'Allegato n. 3 all’Ordinanza n. … del … 2022 - “Misura B.1.3 c",IF(C19&lt;C48,"ATTENZIONE: Le spese d'investimento ipotizzate sono inferiori al limite minimo di € 400.000 stabilito dall'Allegato n. 3 all’Ordinanza n. … del … 2022 - “Misura B.1.3 c",D19+D22))</f>
        <v>ATTENZIONE: Le spese d'investimento ipotizzate sono inferiori al limite minimo di € 400.000 stabilito dall'Allegato n. 3 all’Ordinanza n. … del … 2022 - “Misura B.1.3 c</v>
      </c>
    </row>
    <row r="26" spans="2:19" ht="9" hidden="1" customHeight="1" thickTop="1" x14ac:dyDescent="0.35">
      <c r="B26" s="196"/>
      <c r="C26" s="183"/>
    </row>
    <row r="27" spans="2:19" ht="8.5" hidden="1" customHeight="1" x14ac:dyDescent="0.35"/>
    <row r="28" spans="2:19" ht="8.5" customHeight="1" thickTop="1" x14ac:dyDescent="0.35">
      <c r="L28" s="197"/>
      <c r="N28" s="197"/>
    </row>
    <row r="29" spans="2:19" ht="8.5" customHeight="1" thickBot="1" x14ac:dyDescent="0.4">
      <c r="L29" s="197"/>
      <c r="N29" s="197"/>
    </row>
    <row r="30" spans="2:19" ht="24" customHeight="1" thickTop="1" thickBot="1" x14ac:dyDescent="0.4">
      <c r="B30" s="367"/>
      <c r="C30" s="198" t="s">
        <v>195</v>
      </c>
      <c r="D30" s="199" t="s">
        <v>196</v>
      </c>
      <c r="E30" s="200" t="s">
        <v>197</v>
      </c>
      <c r="F30" s="200" t="s">
        <v>198</v>
      </c>
      <c r="G30" s="200" t="s">
        <v>199</v>
      </c>
      <c r="H30" s="118" t="s">
        <v>200</v>
      </c>
      <c r="I30" s="118" t="s">
        <v>201</v>
      </c>
      <c r="J30" s="118" t="s">
        <v>202</v>
      </c>
      <c r="L30" s="197"/>
      <c r="N30" s="197"/>
      <c r="S30" s="197"/>
    </row>
    <row r="31" spans="2:19" ht="24" customHeight="1" thickTop="1" x14ac:dyDescent="0.35">
      <c r="B31" s="201" t="s">
        <v>203</v>
      </c>
      <c r="C31" s="369" t="str">
        <f>IFERROR(ROUND(IF(AND(C32=0,C34=0),E31,
IF(C34=0,E31-C32,
IF(OR(((C41-D34-D32)*C25)+C32&gt;E31,((C41-D34-D32)*C25)+C32&gt;((1-G32-G31)*C42)),MIN(E31-C32,((1-G32-G31)*C42),(C41-D34-D32)*C25),(C41-D34-D32)*C25))),2),"")</f>
        <v/>
      </c>
      <c r="D31" s="256"/>
      <c r="E31" s="197" t="e">
        <f>IF((C41*(C25))&gt;C42,C42,(C41*(C25)))</f>
        <v>#VALUE!</v>
      </c>
      <c r="F31" s="202" t="e">
        <f>E31/C42</f>
        <v>#VALUE!</v>
      </c>
      <c r="G31" s="202">
        <f>C32/C42</f>
        <v>0</v>
      </c>
      <c r="H31" s="185" t="str">
        <f>IF(C31&lt;0,C31,"")</f>
        <v/>
      </c>
      <c r="I31" s="118">
        <f>IF(H31="",0,1)</f>
        <v>0</v>
      </c>
      <c r="J31" s="118" t="s">
        <v>204</v>
      </c>
      <c r="L31" s="197"/>
      <c r="N31" s="197"/>
    </row>
    <row r="32" spans="2:19" ht="24" customHeight="1" x14ac:dyDescent="0.35">
      <c r="B32" s="203" t="s">
        <v>205</v>
      </c>
      <c r="C32" s="250"/>
      <c r="D32" s="371" t="e">
        <f>(C32/C25)</f>
        <v>#VALUE!</v>
      </c>
      <c r="E32" s="184" t="e">
        <f>+IF(C25*C44&gt;C45,C45,C44*C25)</f>
        <v>#VALUE!</v>
      </c>
      <c r="F32" s="202" t="e">
        <f>E32/C45</f>
        <v>#VALUE!</v>
      </c>
      <c r="G32" s="202">
        <f>C34/C45</f>
        <v>0</v>
      </c>
      <c r="H32" s="185" t="str">
        <f>IF(C33&lt;0,C33,"")</f>
        <v/>
      </c>
      <c r="I32" s="118">
        <f>IF(H32="",0,1)</f>
        <v>0</v>
      </c>
      <c r="J32" s="118" t="s">
        <v>206</v>
      </c>
      <c r="L32" s="197"/>
      <c r="N32" s="197"/>
    </row>
    <row r="33" spans="1:14" ht="24" customHeight="1" x14ac:dyDescent="0.35">
      <c r="B33" s="203" t="s">
        <v>207</v>
      </c>
      <c r="C33" s="204" t="str">
        <f>IFERROR(ROUND(IF(AND(C32=0,C34=0),E32,
IF(C45=0,E32-C32,
IF(OR(((C41-D34-D32)*C25)+C34&gt;E32,((C41-D34-D32)*C25)+C34&gt;((1-G32-G31)*C42)),MIN(E32-C34,((1-G32-G31)*C45)),(C41-D34-D32)*C25))),2),"")</f>
        <v/>
      </c>
      <c r="D33" s="372"/>
      <c r="E33" s="118" t="e">
        <f>+IF(C25*C44&gt;C45,C45,C44*C25)</f>
        <v>#VALUE!</v>
      </c>
      <c r="F33" s="205" t="e">
        <f>SUM(F31:F32)</f>
        <v>#VALUE!</v>
      </c>
      <c r="G33" s="205">
        <f>SUM(G31:G32)</f>
        <v>0</v>
      </c>
      <c r="I33" s="118">
        <f>I31+I32</f>
        <v>0</v>
      </c>
      <c r="L33" s="197"/>
      <c r="N33" s="197"/>
    </row>
    <row r="34" spans="1:14" ht="35.25" customHeight="1" thickBot="1" x14ac:dyDescent="0.4">
      <c r="B34" s="206" t="s">
        <v>208</v>
      </c>
      <c r="C34" s="251"/>
      <c r="D34" s="371" t="e">
        <f>C34/C25</f>
        <v>#VALUE!</v>
      </c>
      <c r="E34" s="370" t="s">
        <v>209</v>
      </c>
      <c r="J34" s="207" t="str">
        <f>IF(I33=2,_xlfn.CONCAT(J30,H31),IF(I32=1,_xlfn.CONCAT(J32,H32),IF(I31=1,_xlfn.CONCAT(J31,H31),"")))</f>
        <v/>
      </c>
      <c r="L34" s="197"/>
      <c r="N34" s="197"/>
    </row>
    <row r="35" spans="1:14" ht="15.5" thickTop="1" thickBot="1" x14ac:dyDescent="0.4">
      <c r="B35" s="208" t="s">
        <v>210</v>
      </c>
      <c r="C35" s="209">
        <f>SUM(C32,C34)</f>
        <v>0</v>
      </c>
      <c r="D35" s="210" t="e">
        <f>(C32+C34)/C25</f>
        <v>#VALUE!</v>
      </c>
      <c r="E35" s="211" t="e">
        <f>D35*100</f>
        <v>#VALUE!</v>
      </c>
      <c r="F35" s="197">
        <f>C19-C35</f>
        <v>0</v>
      </c>
      <c r="H35" s="212" t="str">
        <f>IF(C32=0,"",CONCATENATE(TEXT(H31,"€ #.##0,00")," sul mutuo"))</f>
        <v/>
      </c>
      <c r="L35" s="197"/>
      <c r="N35" s="197"/>
    </row>
    <row r="36" spans="1:14" ht="16.5" customHeight="1" thickTop="1" thickBot="1" x14ac:dyDescent="0.4">
      <c r="D36" s="255"/>
      <c r="E36" s="197"/>
      <c r="H36" s="212" t="str">
        <f>IF(C34=0,"",CONCATENATE(TEXT(H32,"€ #.##0,00")," sul fondo perduto"))</f>
        <v/>
      </c>
      <c r="L36" s="197"/>
      <c r="N36" s="197"/>
    </row>
    <row r="37" spans="1:14" ht="15.75" hidden="1" customHeight="1" x14ac:dyDescent="0.35">
      <c r="A37" s="118"/>
      <c r="B37" s="118"/>
      <c r="C37" s="118"/>
      <c r="D37" s="118"/>
      <c r="E37" s="197"/>
      <c r="H37" s="212"/>
      <c r="L37" s="197"/>
      <c r="N37" s="197"/>
    </row>
    <row r="38" spans="1:14" hidden="1" x14ac:dyDescent="0.35">
      <c r="A38" s="118"/>
      <c r="B38" s="118"/>
      <c r="C38" s="118"/>
      <c r="D38" s="213"/>
      <c r="E38" s="197"/>
      <c r="H38" s="212"/>
      <c r="L38" s="197"/>
      <c r="N38" s="197"/>
    </row>
    <row r="39" spans="1:14" hidden="1" x14ac:dyDescent="0.35">
      <c r="A39" s="118"/>
      <c r="B39" s="118"/>
      <c r="C39" s="118"/>
      <c r="D39" s="213"/>
      <c r="E39" s="197"/>
      <c r="H39" s="212"/>
      <c r="L39" s="197"/>
      <c r="N39" s="197"/>
    </row>
    <row r="40" spans="1:14" hidden="1" x14ac:dyDescent="0.35">
      <c r="A40" s="118"/>
      <c r="B40" s="401" t="s">
        <v>211</v>
      </c>
      <c r="C40" s="401"/>
      <c r="D40" s="214"/>
      <c r="E40" s="197"/>
      <c r="H40" s="212" t="str">
        <f>IF(AND(H35&lt;&gt;"",H36&lt;&gt;"")," e di ","")</f>
        <v/>
      </c>
      <c r="L40" s="197"/>
      <c r="N40" s="197"/>
    </row>
    <row r="41" spans="1:14" hidden="1" x14ac:dyDescent="0.35">
      <c r="A41" s="118"/>
      <c r="B41" s="118" t="s">
        <v>212</v>
      </c>
      <c r="C41" s="215">
        <f>IF(OR(B10="SI",C10="SI",H4="VERO"),0.9,0.8)</f>
        <v>0.8</v>
      </c>
      <c r="D41" s="214"/>
      <c r="E41" s="118">
        <v>0</v>
      </c>
      <c r="F41" s="197" t="e">
        <f>+((C41-D34-D32)*C25)+C34</f>
        <v>#VALUE!</v>
      </c>
    </row>
    <row r="42" spans="1:14" hidden="1" x14ac:dyDescent="0.35">
      <c r="A42" s="118"/>
      <c r="B42" s="118" t="s">
        <v>213</v>
      </c>
      <c r="C42" s="216">
        <f>IF(H9=B75,1000000,IF(H9=B76,1500000,IF(H9=B77,2000000,1000000)))*IF(D10="SI",2,1)</f>
        <v>1000000</v>
      </c>
      <c r="D42" s="214"/>
      <c r="J42" s="184"/>
    </row>
    <row r="43" spans="1:14" hidden="1" x14ac:dyDescent="0.35">
      <c r="A43" s="118"/>
      <c r="B43" s="164" t="s">
        <v>214</v>
      </c>
      <c r="C43" s="215"/>
      <c r="D43" s="214"/>
      <c r="J43" s="184"/>
    </row>
    <row r="44" spans="1:14" hidden="1" x14ac:dyDescent="0.35">
      <c r="A44" s="118"/>
      <c r="B44" s="164" t="s">
        <v>215</v>
      </c>
      <c r="C44" s="215">
        <v>0.5</v>
      </c>
      <c r="D44" s="118"/>
      <c r="J44" s="184"/>
    </row>
    <row r="45" spans="1:14" hidden="1" x14ac:dyDescent="0.35">
      <c r="A45" s="118"/>
      <c r="B45" s="118" t="s">
        <v>216</v>
      </c>
      <c r="C45" s="217">
        <f>IF(H9=B75,400000,IF(H9=B76,600000,IF(H9=B77,800000,400000)))*IF(D10="SI",2,1)</f>
        <v>400000</v>
      </c>
      <c r="D45" s="118"/>
      <c r="J45" s="184"/>
    </row>
    <row r="46" spans="1:14" ht="92.15" hidden="1" customHeight="1" x14ac:dyDescent="0.35">
      <c r="A46" s="118"/>
      <c r="B46" s="118" t="s">
        <v>217</v>
      </c>
      <c r="C46" s="218">
        <v>0.9</v>
      </c>
      <c r="D46" s="118"/>
      <c r="E46" s="219" t="e">
        <f>ROUND(IF(AND(C32=0,C34=0),E31,
IF(C34=0,E31-C32,
IF(OR(((C41-D34-D32)*C25)+C32&gt;E31,((C41-D34-D32)*C25)+C32&gt;((1-G32)*C42)),MIN(E31-C32,((1-G32-G31)*C42)),(C41-D34-D32)*C25))),2)</f>
        <v>#VALUE!</v>
      </c>
      <c r="H46" s="220" t="s">
        <v>218</v>
      </c>
      <c r="I46" s="221" t="s">
        <v>219</v>
      </c>
      <c r="J46" s="184"/>
    </row>
    <row r="47" spans="1:14" ht="66.650000000000006" hidden="1" customHeight="1" x14ac:dyDescent="0.35">
      <c r="A47" s="118"/>
      <c r="B47" s="118" t="s">
        <v>220</v>
      </c>
      <c r="C47" s="222">
        <v>1500000</v>
      </c>
      <c r="D47" s="118"/>
      <c r="E47" s="118" t="e">
        <f>+IF(OR(((C41-D34-D32)*C25)+C32&gt;E31,((C41-D34-D32)*C25)+C32&gt;((1-G32)*C42)),E31-C32,(1-G32*C42))</f>
        <v>#VALUE!</v>
      </c>
      <c r="H47" s="221" t="s">
        <v>221</v>
      </c>
      <c r="J47" s="184"/>
    </row>
    <row r="48" spans="1:14" hidden="1" x14ac:dyDescent="0.35">
      <c r="A48" s="118"/>
      <c r="B48" s="118" t="s">
        <v>222</v>
      </c>
      <c r="C48" s="223">
        <v>400000</v>
      </c>
      <c r="D48" s="118"/>
      <c r="E48" s="118" t="e">
        <f>+IF(((C41-D34-D32)*C25)+C32&gt;E31,"VERO","f")</f>
        <v>#VALUE!</v>
      </c>
      <c r="F48" s="197" t="e">
        <f>E31-C32</f>
        <v>#VALUE!</v>
      </c>
      <c r="J48" s="184"/>
    </row>
    <row r="49" spans="1:10" hidden="1" x14ac:dyDescent="0.35">
      <c r="A49" s="118"/>
      <c r="B49" s="118"/>
      <c r="C49" s="118"/>
      <c r="D49" s="118"/>
      <c r="E49" s="118" t="e">
        <f>+IF(((C41-D34-D32)*C25)+C32&gt;((1-G32)*C42),"VERO","f")</f>
        <v>#VALUE!</v>
      </c>
      <c r="J49" s="184"/>
    </row>
    <row r="50" spans="1:10" hidden="1" x14ac:dyDescent="0.35">
      <c r="A50" s="118"/>
      <c r="B50" s="164" t="s">
        <v>223</v>
      </c>
      <c r="C50" s="224" t="str">
        <f>IF(C34&gt;C32,"ALLERT: La Circolare prevede come il mutuo debba essere almeno pari al fondo perduto richiesto","")</f>
        <v/>
      </c>
      <c r="D50" s="118"/>
      <c r="J50" s="184"/>
    </row>
    <row r="51" spans="1:10" hidden="1" x14ac:dyDescent="0.35">
      <c r="A51" s="118"/>
      <c r="B51" s="118"/>
      <c r="C51" s="184">
        <v>285714.28673726198</v>
      </c>
      <c r="D51" s="118"/>
      <c r="J51" s="184"/>
    </row>
    <row r="52" spans="1:10" hidden="1" x14ac:dyDescent="0.35">
      <c r="A52" s="118"/>
      <c r="B52" s="118" t="s">
        <v>224</v>
      </c>
      <c r="C52" s="118"/>
      <c r="D52" s="118"/>
      <c r="J52" s="184"/>
    </row>
    <row r="53" spans="1:10" hidden="1" x14ac:dyDescent="0.35">
      <c r="A53" s="118"/>
      <c r="B53" s="118" t="s">
        <v>225</v>
      </c>
      <c r="C53" s="225"/>
      <c r="D53" s="226"/>
    </row>
    <row r="54" spans="1:10" hidden="1" x14ac:dyDescent="0.35">
      <c r="A54" s="118"/>
      <c r="B54" s="212" t="s">
        <v>226</v>
      </c>
      <c r="C54" s="118"/>
      <c r="D54" s="225"/>
      <c r="E54" s="226"/>
    </row>
    <row r="55" spans="1:10" hidden="1" x14ac:dyDescent="0.35">
      <c r="A55" s="118"/>
      <c r="B55" s="212" t="s">
        <v>227</v>
      </c>
      <c r="C55" s="118"/>
      <c r="D55" s="225"/>
      <c r="E55" s="226"/>
    </row>
    <row r="56" spans="1:10" hidden="1" x14ac:dyDescent="0.35">
      <c r="A56" s="118"/>
      <c r="B56" s="212" t="s">
        <v>228</v>
      </c>
      <c r="C56" s="118"/>
      <c r="D56" s="225"/>
      <c r="E56" s="226"/>
    </row>
    <row r="57" spans="1:10" hidden="1" x14ac:dyDescent="0.35">
      <c r="A57" s="118"/>
      <c r="B57" s="118" t="s">
        <v>229</v>
      </c>
      <c r="C57" s="118"/>
      <c r="D57" s="225"/>
      <c r="E57" s="226"/>
    </row>
    <row r="58" spans="1:10" hidden="1" x14ac:dyDescent="0.35">
      <c r="A58" s="118"/>
      <c r="B58" s="118" t="s">
        <v>230</v>
      </c>
      <c r="C58" s="118"/>
      <c r="D58" s="225"/>
      <c r="E58" s="226"/>
    </row>
    <row r="59" spans="1:10" hidden="1" x14ac:dyDescent="0.35">
      <c r="A59" s="118"/>
      <c r="B59" s="118" t="s">
        <v>231</v>
      </c>
      <c r="C59" s="118"/>
      <c r="D59" s="225"/>
      <c r="E59" s="226"/>
    </row>
    <row r="60" spans="1:10" hidden="1" x14ac:dyDescent="0.35">
      <c r="A60" s="118"/>
      <c r="B60" s="118" t="s">
        <v>232</v>
      </c>
      <c r="C60" s="118"/>
      <c r="D60" s="225"/>
      <c r="E60" s="226"/>
    </row>
    <row r="61" spans="1:10" hidden="1" x14ac:dyDescent="0.35">
      <c r="A61" s="118"/>
      <c r="B61" s="118" t="s">
        <v>233</v>
      </c>
      <c r="C61" s="118"/>
      <c r="D61" s="225"/>
      <c r="E61" s="226"/>
      <c r="G61" s="225"/>
    </row>
    <row r="62" spans="1:10" hidden="1" x14ac:dyDescent="0.35">
      <c r="A62" s="118"/>
      <c r="B62" s="118" t="s">
        <v>234</v>
      </c>
      <c r="C62" s="118"/>
      <c r="D62" s="225"/>
      <c r="E62" s="226"/>
    </row>
    <row r="63" spans="1:10" hidden="1" x14ac:dyDescent="0.35">
      <c r="A63" s="118"/>
      <c r="B63" s="227" t="s">
        <v>235</v>
      </c>
      <c r="C63" s="118"/>
      <c r="D63" s="225"/>
      <c r="E63" s="226"/>
    </row>
    <row r="64" spans="1:10" hidden="1" x14ac:dyDescent="0.35">
      <c r="A64" s="118"/>
      <c r="B64" s="118" t="s">
        <v>236</v>
      </c>
      <c r="C64" s="118"/>
      <c r="D64" s="225"/>
      <c r="E64" s="226"/>
      <c r="G64" s="225"/>
    </row>
    <row r="65" spans="1:5" hidden="1" x14ac:dyDescent="0.35">
      <c r="A65" s="118"/>
      <c r="B65" s="212" t="s">
        <v>237</v>
      </c>
      <c r="C65" s="118"/>
      <c r="D65" s="225"/>
      <c r="E65" s="226"/>
    </row>
    <row r="66" spans="1:5" hidden="1" x14ac:dyDescent="0.35">
      <c r="A66" s="118"/>
      <c r="B66" s="212" t="s">
        <v>238</v>
      </c>
      <c r="C66" s="118"/>
      <c r="D66" s="225"/>
      <c r="E66" s="226"/>
    </row>
    <row r="67" spans="1:5" hidden="1" x14ac:dyDescent="0.35">
      <c r="A67" s="118"/>
      <c r="B67" s="212" t="s">
        <v>239</v>
      </c>
      <c r="C67" s="118"/>
      <c r="D67" s="225"/>
      <c r="E67" s="226"/>
    </row>
    <row r="68" spans="1:5" hidden="1" x14ac:dyDescent="0.35">
      <c r="A68" s="118"/>
      <c r="B68" s="118" t="s">
        <v>240</v>
      </c>
      <c r="C68" s="118"/>
      <c r="D68" s="225"/>
      <c r="E68" s="226"/>
    </row>
    <row r="69" spans="1:5" hidden="1" x14ac:dyDescent="0.35">
      <c r="A69" s="118"/>
      <c r="B69" s="118" t="s">
        <v>241</v>
      </c>
      <c r="C69" s="118"/>
      <c r="D69" s="225"/>
      <c r="E69" s="226"/>
    </row>
    <row r="70" spans="1:5" hidden="1" x14ac:dyDescent="0.35">
      <c r="A70" s="118"/>
      <c r="B70" s="118" t="s">
        <v>242</v>
      </c>
      <c r="C70" s="118"/>
      <c r="D70" s="225"/>
      <c r="E70" s="226"/>
    </row>
    <row r="71" spans="1:5" hidden="1" x14ac:dyDescent="0.35">
      <c r="A71" s="118"/>
      <c r="B71" s="118" t="s">
        <v>243</v>
      </c>
      <c r="C71" s="118"/>
      <c r="D71" s="225"/>
      <c r="E71" s="226"/>
    </row>
    <row r="72" spans="1:5" hidden="1" x14ac:dyDescent="0.35">
      <c r="A72" s="118"/>
      <c r="B72" s="118" t="s">
        <v>244</v>
      </c>
      <c r="C72" s="118"/>
      <c r="D72" s="118"/>
    </row>
    <row r="73" spans="1:5" hidden="1" x14ac:dyDescent="0.35">
      <c r="A73" s="118"/>
      <c r="B73" s="118"/>
      <c r="C73" s="118"/>
      <c r="D73" s="118"/>
    </row>
    <row r="74" spans="1:5" hidden="1" x14ac:dyDescent="0.35">
      <c r="A74" s="118"/>
      <c r="B74" s="118" t="s">
        <v>177</v>
      </c>
      <c r="C74" s="118"/>
      <c r="D74" s="118"/>
    </row>
    <row r="75" spans="1:5" hidden="1" x14ac:dyDescent="0.35">
      <c r="A75" s="118"/>
      <c r="B75" s="118" t="s">
        <v>245</v>
      </c>
      <c r="C75" s="118"/>
      <c r="D75" s="118"/>
    </row>
    <row r="76" spans="1:5" hidden="1" x14ac:dyDescent="0.35">
      <c r="A76" s="118"/>
      <c r="B76" s="118" t="s">
        <v>246</v>
      </c>
      <c r="C76" s="118"/>
      <c r="D76" s="118"/>
    </row>
    <row r="77" spans="1:5" hidden="1" x14ac:dyDescent="0.35">
      <c r="A77" s="118"/>
      <c r="B77" s="118" t="s">
        <v>247</v>
      </c>
      <c r="C77" s="118"/>
      <c r="D77" s="118"/>
    </row>
    <row r="78" spans="1:5" hidden="1" x14ac:dyDescent="0.35">
      <c r="A78" s="118"/>
      <c r="B78" s="118"/>
      <c r="C78" s="118"/>
      <c r="D78" s="118"/>
    </row>
    <row r="79" spans="1:5" hidden="1" x14ac:dyDescent="0.35">
      <c r="A79" s="118"/>
      <c r="B79" s="118"/>
      <c r="C79" s="118"/>
      <c r="D79" s="118"/>
    </row>
    <row r="80" spans="1:5" hidden="1" x14ac:dyDescent="0.35">
      <c r="A80" s="118"/>
      <c r="B80" s="118"/>
      <c r="C80" s="118"/>
      <c r="D80" s="118"/>
    </row>
    <row r="81" spans="1:7" ht="15" hidden="1" thickBot="1" x14ac:dyDescent="0.4">
      <c r="A81" s="118"/>
      <c r="B81" s="228"/>
      <c r="C81" s="228"/>
      <c r="D81" s="118"/>
    </row>
    <row r="82" spans="1:7" ht="73" customHeight="1" thickTop="1" thickBot="1" x14ac:dyDescent="0.4">
      <c r="A82" s="268"/>
      <c r="B82" s="402" t="str">
        <f>IF(I33=2,CONCATENATE(J30,H35,H40,H36),IF(I32=1,CONCATENATE(J32,H32),IF(I31=1,CONCATENATE(J31,H31),IF(OR(C32+C34=0,C31&lt;0,C33&lt;0)=TRUE,"",_xlfn.CONCAT("La combinazione di aiuti che hai selezionato prevede una copertura dell'investimento pari al"," ",ROUND(E35,2),"%; ","dovrai garantire la copertura dell'IVA",IF(F35&lt;=0,".",_xlfn.CONCAT(" e di ulteriori ",TEXT(F35,"€ #.##0,00"),".")))))))</f>
        <v/>
      </c>
      <c r="C82" s="403"/>
      <c r="D82" s="267"/>
    </row>
    <row r="83" spans="1:7" ht="73" customHeight="1" thickTop="1" x14ac:dyDescent="0.35">
      <c r="A83" s="268"/>
      <c r="B83" s="368"/>
      <c r="C83" s="368"/>
    </row>
    <row r="84" spans="1:7" ht="27.75" customHeight="1" x14ac:dyDescent="0.35">
      <c r="A84" s="406" t="s">
        <v>248</v>
      </c>
      <c r="B84" s="407"/>
      <c r="C84" s="407"/>
      <c r="D84" s="407"/>
    </row>
    <row r="85" spans="1:7" ht="50.25" customHeight="1" x14ac:dyDescent="0.35">
      <c r="A85" s="407"/>
      <c r="B85" s="407"/>
      <c r="C85" s="407"/>
      <c r="D85" s="407"/>
    </row>
    <row r="86" spans="1:7" ht="15" hidden="1" thickBot="1" x14ac:dyDescent="0.4">
      <c r="A86" s="118"/>
      <c r="B86" s="398"/>
      <c r="C86" s="398"/>
      <c r="D86" s="118"/>
      <c r="E86" s="229" t="s">
        <v>249</v>
      </c>
    </row>
    <row r="87" spans="1:7" ht="15" hidden="1" thickBot="1" x14ac:dyDescent="0.4">
      <c r="A87" s="118"/>
      <c r="B87" s="230" t="s">
        <v>183</v>
      </c>
      <c r="C87" s="187" t="s">
        <v>250</v>
      </c>
      <c r="D87" s="187" t="s">
        <v>251</v>
      </c>
      <c r="E87" s="119" t="s">
        <v>252</v>
      </c>
      <c r="F87" s="119" t="s">
        <v>212</v>
      </c>
      <c r="G87" s="119" t="s">
        <v>253</v>
      </c>
    </row>
    <row r="88" spans="1:7" hidden="1" x14ac:dyDescent="0.35">
      <c r="A88" s="118"/>
      <c r="B88" s="231" t="s">
        <v>254</v>
      </c>
      <c r="C88" s="232">
        <f t="shared" ref="C88:C93" ca="1" si="1">IFERROR(D13*(($E$35/100)-(D88/D13)),0)</f>
        <v>0</v>
      </c>
      <c r="D88" s="233">
        <v>0</v>
      </c>
      <c r="E88" s="192">
        <f t="shared" ref="E88:E93" ca="1" si="2">+IFERROR((C88+D88)/D13,0)</f>
        <v>0</v>
      </c>
      <c r="F88" s="192">
        <f ca="1">IFERROR(C88/D13,0)</f>
        <v>0</v>
      </c>
      <c r="G88" s="192">
        <f t="shared" ref="G88:G93" ca="1" si="3">IFERROR(D88/D13,0)</f>
        <v>0</v>
      </c>
    </row>
    <row r="89" spans="1:7" hidden="1" x14ac:dyDescent="0.35">
      <c r="A89" s="118"/>
      <c r="B89" s="234" t="s">
        <v>135</v>
      </c>
      <c r="C89" s="235">
        <f t="shared" ca="1" si="1"/>
        <v>0</v>
      </c>
      <c r="D89" s="235">
        <f ca="1">IFERROR((D14/$C$24)*$C$34,0)</f>
        <v>0</v>
      </c>
      <c r="E89" s="192">
        <f t="shared" ca="1" si="2"/>
        <v>0</v>
      </c>
      <c r="F89" s="192">
        <f t="shared" ref="F89:F94" ca="1" si="4">IFERROR(C89/C14,0)</f>
        <v>0</v>
      </c>
      <c r="G89" s="192">
        <f t="shared" ca="1" si="3"/>
        <v>0</v>
      </c>
    </row>
    <row r="90" spans="1:7" hidden="1" x14ac:dyDescent="0.35">
      <c r="A90" s="118"/>
      <c r="B90" s="234" t="s">
        <v>255</v>
      </c>
      <c r="C90" s="235">
        <f t="shared" ca="1" si="1"/>
        <v>0</v>
      </c>
      <c r="D90" s="235">
        <f ca="1">IFERROR((D15/$C$24)*$C$34,0)</f>
        <v>0</v>
      </c>
      <c r="E90" s="192">
        <f t="shared" ca="1" si="2"/>
        <v>0</v>
      </c>
      <c r="F90" s="192">
        <f t="shared" ca="1" si="4"/>
        <v>0</v>
      </c>
      <c r="G90" s="192">
        <f t="shared" ca="1" si="3"/>
        <v>0</v>
      </c>
    </row>
    <row r="91" spans="1:7" hidden="1" x14ac:dyDescent="0.35">
      <c r="A91" s="118"/>
      <c r="B91" s="234" t="s">
        <v>145</v>
      </c>
      <c r="C91" s="235">
        <f t="shared" ca="1" si="1"/>
        <v>0</v>
      </c>
      <c r="D91" s="235">
        <f ca="1">IFERROR((D16/$C$24)*$C$34,0)</f>
        <v>0</v>
      </c>
      <c r="E91" s="192">
        <f t="shared" ca="1" si="2"/>
        <v>0</v>
      </c>
      <c r="F91" s="192">
        <f t="shared" ca="1" si="4"/>
        <v>0</v>
      </c>
      <c r="G91" s="192">
        <f t="shared" ca="1" si="3"/>
        <v>0</v>
      </c>
    </row>
    <row r="92" spans="1:7" hidden="1" x14ac:dyDescent="0.35">
      <c r="A92" s="118"/>
      <c r="B92" s="236" t="s">
        <v>146</v>
      </c>
      <c r="C92" s="235">
        <f t="shared" ca="1" si="1"/>
        <v>0</v>
      </c>
      <c r="D92" s="237">
        <v>0</v>
      </c>
      <c r="E92" s="192">
        <f t="shared" ca="1" si="2"/>
        <v>0</v>
      </c>
      <c r="F92" s="192">
        <f t="shared" ca="1" si="4"/>
        <v>0</v>
      </c>
      <c r="G92" s="192">
        <f t="shared" ca="1" si="3"/>
        <v>0</v>
      </c>
    </row>
    <row r="93" spans="1:7" hidden="1" x14ac:dyDescent="0.35">
      <c r="A93" s="118"/>
      <c r="B93" s="236" t="s">
        <v>256</v>
      </c>
      <c r="C93" s="238">
        <f t="shared" ca="1" si="1"/>
        <v>0</v>
      </c>
      <c r="D93" s="239">
        <v>0</v>
      </c>
      <c r="E93" s="192">
        <f t="shared" ca="1" si="2"/>
        <v>0</v>
      </c>
      <c r="F93" s="192">
        <f t="shared" ca="1" si="4"/>
        <v>0</v>
      </c>
      <c r="G93" s="192">
        <f t="shared" ca="1" si="3"/>
        <v>0</v>
      </c>
    </row>
    <row r="94" spans="1:7" ht="15" hidden="1" thickBot="1" x14ac:dyDescent="0.4">
      <c r="A94" s="118"/>
      <c r="B94" s="236" t="s">
        <v>257</v>
      </c>
      <c r="C94" s="240">
        <f ca="1">IFERROR(D22*(($E$35/100)-(D94/D22)),0)</f>
        <v>0</v>
      </c>
      <c r="D94" s="241">
        <v>0</v>
      </c>
      <c r="E94" s="192">
        <f ca="1">+IFERROR((C94+D94)/D22,0)</f>
        <v>0</v>
      </c>
      <c r="F94" s="192">
        <f t="shared" ca="1" si="4"/>
        <v>0</v>
      </c>
      <c r="G94" s="192">
        <f ca="1">IFERROR(D94/D22,0)</f>
        <v>0</v>
      </c>
    </row>
    <row r="95" spans="1:7" ht="15" hidden="1" thickTop="1" x14ac:dyDescent="0.35">
      <c r="A95" s="118"/>
      <c r="B95" s="242" t="s">
        <v>189</v>
      </c>
      <c r="C95" s="243">
        <f ca="1">SUM(C88:C94)</f>
        <v>0</v>
      </c>
      <c r="D95" s="243">
        <f ca="1">SUM(D88:D93)</f>
        <v>0</v>
      </c>
    </row>
    <row r="96" spans="1:7" hidden="1" x14ac:dyDescent="0.35">
      <c r="A96" s="118"/>
      <c r="B96" s="118"/>
      <c r="C96" s="118"/>
      <c r="D96" s="118"/>
    </row>
    <row r="97" spans="1:6" hidden="1" x14ac:dyDescent="0.35">
      <c r="A97" s="118"/>
      <c r="B97" s="118"/>
      <c r="C97" s="118"/>
      <c r="D97" s="118"/>
      <c r="F97" s="244"/>
    </row>
    <row r="98" spans="1:6" hidden="1" x14ac:dyDescent="0.35">
      <c r="A98" s="118"/>
      <c r="B98" s="118"/>
      <c r="C98" s="118"/>
      <c r="D98" s="118"/>
      <c r="F98" s="244"/>
    </row>
    <row r="102" spans="1:6" ht="15" hidden="1" thickBot="1" x14ac:dyDescent="0.4"/>
    <row r="103" spans="1:6" ht="319.5" hidden="1" thickBot="1" x14ac:dyDescent="0.4">
      <c r="B103" s="257" t="s">
        <v>183</v>
      </c>
      <c r="C103" s="186" t="s">
        <v>258</v>
      </c>
      <c r="D103" s="186" t="s">
        <v>259</v>
      </c>
      <c r="E103" s="187" t="s">
        <v>260</v>
      </c>
    </row>
    <row r="104" spans="1:6" hidden="1" x14ac:dyDescent="0.35">
      <c r="B104" s="258" t="s">
        <v>254</v>
      </c>
      <c r="C104" s="259">
        <v>100000</v>
      </c>
      <c r="D104" s="260">
        <f ca="1">$C$104*F88</f>
        <v>0</v>
      </c>
      <c r="E104" s="245">
        <f ca="1">$C$104*G88</f>
        <v>0</v>
      </c>
    </row>
    <row r="105" spans="1:6" hidden="1" x14ac:dyDescent="0.35">
      <c r="B105" s="261" t="s">
        <v>135</v>
      </c>
      <c r="C105" s="260"/>
      <c r="D105" s="260">
        <f ca="1">C105*F89</f>
        <v>0</v>
      </c>
      <c r="E105" s="245">
        <f ca="1">$C$105*G89</f>
        <v>0</v>
      </c>
    </row>
    <row r="106" spans="1:6" hidden="1" x14ac:dyDescent="0.35">
      <c r="B106" s="261" t="s">
        <v>255</v>
      </c>
      <c r="C106" s="260">
        <v>300000</v>
      </c>
      <c r="D106" s="260">
        <f ca="1">C106*F90</f>
        <v>0</v>
      </c>
      <c r="E106" s="245">
        <f ca="1">C106*G90</f>
        <v>0</v>
      </c>
    </row>
    <row r="107" spans="1:6" hidden="1" x14ac:dyDescent="0.35">
      <c r="B107" s="261" t="s">
        <v>145</v>
      </c>
      <c r="C107" s="260"/>
      <c r="D107" s="260">
        <f ca="1">C107*F91</f>
        <v>0</v>
      </c>
      <c r="E107" s="245">
        <f ca="1">C107*G91</f>
        <v>0</v>
      </c>
    </row>
    <row r="108" spans="1:6" hidden="1" x14ac:dyDescent="0.35">
      <c r="B108" s="262" t="s">
        <v>146</v>
      </c>
      <c r="C108" s="260"/>
      <c r="D108" s="260">
        <f ca="1">C108*F92</f>
        <v>0</v>
      </c>
      <c r="E108" s="245">
        <f ca="1">C108*G92</f>
        <v>0</v>
      </c>
    </row>
    <row r="109" spans="1:6" ht="29.5" hidden="1" thickBot="1" x14ac:dyDescent="0.4">
      <c r="B109" s="263" t="s">
        <v>256</v>
      </c>
      <c r="C109" s="260"/>
      <c r="D109" s="260">
        <f ca="1">C109*F93</f>
        <v>0</v>
      </c>
      <c r="E109" s="245">
        <f ca="1">C109*G93</f>
        <v>0</v>
      </c>
    </row>
    <row r="110" spans="1:6" ht="15" hidden="1" thickBot="1" x14ac:dyDescent="0.4">
      <c r="B110" s="262" t="s">
        <v>257</v>
      </c>
      <c r="C110" s="264"/>
      <c r="D110" s="264">
        <f ca="1">$C$110*F93</f>
        <v>0</v>
      </c>
      <c r="E110" s="246">
        <f ca="1">$C$110*G93</f>
        <v>0</v>
      </c>
    </row>
    <row r="111" spans="1:6" ht="15" hidden="1" thickTop="1" x14ac:dyDescent="0.35">
      <c r="B111" s="265" t="s">
        <v>189</v>
      </c>
      <c r="C111" s="266">
        <f>SUM(C104:C110)</f>
        <v>400000</v>
      </c>
      <c r="D111" s="266">
        <f ca="1">SUM(D104:D110)</f>
        <v>0</v>
      </c>
      <c r="E111" s="243">
        <f ca="1">SUM(E104:E110)</f>
        <v>0</v>
      </c>
    </row>
  </sheetData>
  <sheetProtection algorithmName="SHA-512" hashValue="eAQnJ0Dd9WZt7MegvREovFlNSP92Cu5A0XpAOkyn4BftTqNprUPkc0jFxFhNwYyrsEHTC9KfzS1Wi1JzZ3X6QQ==" saltValue="ECkNa1plYj0TptFefnuC3Q==" spinCount="100000" sheet="1" selectLockedCells="1"/>
  <protectedRanges>
    <protectedRange sqref="B10:B11" name="INNOVAZIONE_1"/>
    <protectedRange sqref="B5:D5" name="SEDE_1"/>
    <protectedRange sqref="C90:C94 D90:D93 C88:D89 C104:E110 C13:C18" name="INVESTIMENTO_1"/>
    <protectedRange sqref="C22" name="GESTIONE_1"/>
    <protectedRange sqref="C32" name="MUTUO_1"/>
    <protectedRange sqref="C34" name="FONDO PERDUTO_1"/>
  </protectedRanges>
  <mergeCells count="8">
    <mergeCell ref="B6:D7"/>
    <mergeCell ref="B8:D8"/>
    <mergeCell ref="B86:C86"/>
    <mergeCell ref="B21:B22"/>
    <mergeCell ref="B40:C40"/>
    <mergeCell ref="B82:C82"/>
    <mergeCell ref="C24:D24"/>
    <mergeCell ref="A84:D85"/>
  </mergeCells>
  <conditionalFormatting sqref="C31">
    <cfRule type="cellIs" dxfId="30" priority="3" operator="lessThan">
      <formula>0</formula>
    </cfRule>
  </conditionalFormatting>
  <conditionalFormatting sqref="C33">
    <cfRule type="cellIs" dxfId="29" priority="2" operator="lessThan">
      <formula>0</formula>
    </cfRule>
  </conditionalFormatting>
  <conditionalFormatting sqref="C24:D24">
    <cfRule type="expression" dxfId="28" priority="1">
      <formula>+IF(ISNUMBER($C$24),1,0)</formula>
    </cfRule>
  </conditionalFormatting>
  <dataValidations count="4">
    <dataValidation type="list" allowBlank="1" showInputMessage="1" showErrorMessage="1" sqref="B10:D10" xr:uid="{6722C60E-A21A-4D07-A438-C166B8788130}">
      <formula1>"SI,NO"</formula1>
    </dataValidation>
    <dataValidation type="list" allowBlank="1" showInputMessage="1" showErrorMessage="1" sqref="D5" xr:uid="{63B37BBA-3BF1-48E1-8579-113D3BC4A8CD}">
      <formula1>INDIRECT(SUBSTITUTE($C$5," ","_"))</formula1>
    </dataValidation>
    <dataValidation type="list" allowBlank="1" showInputMessage="1" showErrorMessage="1" sqref="C5" xr:uid="{74F61788-28AE-4025-8573-6046034933F6}">
      <formula1>INDIRECT(SUBSTITUTE(SUBSTITUTE($B$5," ","_"),"'","_"))</formula1>
    </dataValidation>
    <dataValidation type="list" allowBlank="1" showInputMessage="1" showErrorMessage="1" sqref="B5" xr:uid="{FF852270-2357-4485-AEFF-672E8C812461}">
      <formula1>Regione_2</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VaiDettaglioInvestimentoCapoII">
                <anchor moveWithCells="1" sizeWithCells="1">
                  <from>
                    <xdr:col>0</xdr:col>
                    <xdr:colOff>260350</xdr:colOff>
                    <xdr:row>13</xdr:row>
                    <xdr:rowOff>107950</xdr:rowOff>
                  </from>
                  <to>
                    <xdr:col>0</xdr:col>
                    <xdr:colOff>2800350</xdr:colOff>
                    <xdr:row>16</xdr:row>
                    <xdr:rowOff>146050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77128-77D6-4AE4-9C1C-95DC33C92F5E}">
  <sheetPr codeName="Foglio49"/>
  <dimension ref="A1:U1048576"/>
  <sheetViews>
    <sheetView showRowColHeaders="0" zoomScale="110" zoomScaleNormal="110" workbookViewId="0">
      <selection activeCell="C2" sqref="C2"/>
    </sheetView>
  </sheetViews>
  <sheetFormatPr defaultColWidth="0" defaultRowHeight="15" customHeight="1" zeroHeight="1" x14ac:dyDescent="0.35"/>
  <cols>
    <col min="1" max="1" width="15.54296875" style="152" customWidth="1"/>
    <col min="2" max="2" width="13.1796875" style="152" customWidth="1"/>
    <col min="3" max="3" width="19.54296875" style="152" customWidth="1"/>
    <col min="4" max="4" width="23.1796875" style="152" customWidth="1"/>
    <col min="5" max="5" width="26.453125" style="152" customWidth="1"/>
    <col min="6" max="6" width="18.26953125" style="152" customWidth="1"/>
    <col min="7" max="7" width="16.81640625" style="152" customWidth="1"/>
    <col min="8" max="8" width="15.26953125" style="152" customWidth="1"/>
    <col min="9" max="9" width="18" style="152" customWidth="1"/>
    <col min="10" max="10" width="25.453125" style="152" customWidth="1"/>
    <col min="11" max="11" width="35.1796875" style="152" customWidth="1"/>
    <col min="12" max="12" width="25.1796875" style="152" hidden="1" customWidth="1"/>
    <col min="13" max="13" width="26.1796875" style="152" customWidth="1"/>
    <col min="14" max="14" width="7.54296875" style="152" hidden="1" customWidth="1"/>
    <col min="15" max="16" width="7.54296875" hidden="1" customWidth="1"/>
    <col min="17" max="17" width="105.54296875" hidden="1" customWidth="1"/>
    <col min="18" max="18" width="8.453125" hidden="1" customWidth="1"/>
    <col min="19" max="21" width="7.54296875" hidden="1" customWidth="1"/>
    <col min="22" max="16384" width="9.1796875" hidden="1"/>
  </cols>
  <sheetData>
    <row r="1" spans="1:18" ht="57" thickBot="1" x14ac:dyDescent="0.4">
      <c r="A1" s="149" t="s">
        <v>261</v>
      </c>
      <c r="B1" s="150" t="s">
        <v>262</v>
      </c>
      <c r="C1" s="150" t="s">
        <v>263</v>
      </c>
      <c r="D1" s="150" t="s">
        <v>264</v>
      </c>
      <c r="E1" s="150" t="s">
        <v>265</v>
      </c>
      <c r="F1" s="150" t="s">
        <v>266</v>
      </c>
      <c r="G1" s="150" t="s">
        <v>267</v>
      </c>
      <c r="H1" s="150" t="s">
        <v>268</v>
      </c>
      <c r="I1" s="150" t="s">
        <v>269</v>
      </c>
      <c r="J1" s="150" t="s">
        <v>1195</v>
      </c>
      <c r="K1" s="150" t="s">
        <v>1196</v>
      </c>
      <c r="L1" s="151" t="s">
        <v>270</v>
      </c>
    </row>
    <row r="2" spans="1:18" ht="54" customHeight="1" x14ac:dyDescent="0.35">
      <c r="A2" s="135"/>
      <c r="B2" s="136"/>
      <c r="C2" s="137"/>
      <c r="D2" s="138"/>
      <c r="E2" s="374"/>
      <c r="F2" s="139"/>
      <c r="G2" s="139"/>
      <c r="H2" s="139"/>
      <c r="I2" s="147">
        <f>+SUM(F2:H2)</f>
        <v>0</v>
      </c>
      <c r="J2" s="139"/>
      <c r="K2" s="375"/>
      <c r="L2" s="153"/>
    </row>
    <row r="3" spans="1:18" ht="35.25" customHeight="1" x14ac:dyDescent="0.35">
      <c r="A3" s="135"/>
      <c r="B3" s="140"/>
      <c r="C3" s="141"/>
      <c r="D3" s="142"/>
      <c r="E3" s="374"/>
      <c r="F3" s="143"/>
      <c r="G3" s="144"/>
      <c r="H3" s="144"/>
      <c r="I3" s="148">
        <f t="shared" ref="I3:I8" si="0">+SUM(F3:H3)</f>
        <v>0</v>
      </c>
      <c r="J3" s="144"/>
      <c r="K3" s="376"/>
      <c r="L3" s="154"/>
    </row>
    <row r="4" spans="1:18" ht="36" customHeight="1" x14ac:dyDescent="0.35">
      <c r="A4" s="135"/>
      <c r="B4" s="140"/>
      <c r="C4" s="141"/>
      <c r="D4" s="142"/>
      <c r="E4" s="374"/>
      <c r="F4" s="143"/>
      <c r="G4" s="144"/>
      <c r="H4" s="144"/>
      <c r="I4" s="148">
        <f t="shared" si="0"/>
        <v>0</v>
      </c>
      <c r="J4" s="144"/>
      <c r="K4" s="376"/>
      <c r="L4" s="154"/>
    </row>
    <row r="5" spans="1:18" ht="36" customHeight="1" x14ac:dyDescent="0.35">
      <c r="A5" s="135"/>
      <c r="B5" s="140"/>
      <c r="C5" s="141"/>
      <c r="D5" s="142"/>
      <c r="E5" s="374"/>
      <c r="F5" s="143"/>
      <c r="G5" s="144"/>
      <c r="H5" s="144"/>
      <c r="I5" s="148">
        <f t="shared" si="0"/>
        <v>0</v>
      </c>
      <c r="J5" s="144"/>
      <c r="K5" s="376"/>
      <c r="L5" s="154"/>
    </row>
    <row r="6" spans="1:18" ht="36.75" customHeight="1" x14ac:dyDescent="0.35">
      <c r="A6" s="135"/>
      <c r="B6" s="140"/>
      <c r="C6" s="141"/>
      <c r="D6" s="142"/>
      <c r="E6" s="374"/>
      <c r="F6" s="143"/>
      <c r="G6" s="144"/>
      <c r="H6" s="144"/>
      <c r="I6" s="148">
        <f t="shared" si="0"/>
        <v>0</v>
      </c>
      <c r="J6" s="144"/>
      <c r="K6" s="376"/>
      <c r="L6" s="154"/>
    </row>
    <row r="7" spans="1:18" ht="37.5" customHeight="1" x14ac:dyDescent="0.35">
      <c r="A7" s="135"/>
      <c r="B7" s="140"/>
      <c r="C7" s="141"/>
      <c r="D7" s="142"/>
      <c r="E7" s="374"/>
      <c r="F7" s="143"/>
      <c r="G7" s="144"/>
      <c r="H7" s="144"/>
      <c r="I7" s="148">
        <f t="shared" si="0"/>
        <v>0</v>
      </c>
      <c r="J7" s="144"/>
      <c r="K7" s="376"/>
      <c r="L7" s="154"/>
    </row>
    <row r="8" spans="1:18" ht="40.5" customHeight="1" x14ac:dyDescent="0.35">
      <c r="A8" s="135"/>
      <c r="B8" s="140"/>
      <c r="C8" s="141"/>
      <c r="D8" s="142"/>
      <c r="E8" s="374"/>
      <c r="F8" s="143"/>
      <c r="G8" s="144"/>
      <c r="H8" s="144"/>
      <c r="I8" s="148">
        <f t="shared" si="0"/>
        <v>0</v>
      </c>
      <c r="J8" s="144"/>
      <c r="K8" s="376"/>
      <c r="L8" s="154"/>
      <c r="Q8" s="155"/>
      <c r="R8" s="155"/>
    </row>
    <row r="9" spans="1:18" ht="42.75" customHeight="1" thickBot="1" x14ac:dyDescent="0.4">
      <c r="A9" s="145"/>
      <c r="B9" s="140"/>
      <c r="C9" s="146"/>
      <c r="D9" s="140"/>
      <c r="E9" s="374"/>
      <c r="F9" s="143"/>
      <c r="G9" s="144"/>
      <c r="H9" s="144"/>
      <c r="I9" s="148">
        <f t="shared" ref="I9" si="1">+SUM(F9:H9)</f>
        <v>0</v>
      </c>
      <c r="J9" s="144"/>
      <c r="K9" s="376"/>
      <c r="L9" s="154"/>
      <c r="Q9" s="155"/>
      <c r="R9" s="155"/>
    </row>
    <row r="10" spans="1:18" thickBot="1" x14ac:dyDescent="0.4">
      <c r="A10" s="156"/>
      <c r="B10" s="157"/>
      <c r="C10" s="157"/>
      <c r="D10" s="157"/>
      <c r="E10" s="157" t="s">
        <v>269</v>
      </c>
      <c r="F10" s="158">
        <f t="shared" ref="F10:J10" si="2">+SUM(F2:F9)</f>
        <v>0</v>
      </c>
      <c r="G10" s="158">
        <f t="shared" si="2"/>
        <v>0</v>
      </c>
      <c r="H10" s="158">
        <f t="shared" si="2"/>
        <v>0</v>
      </c>
      <c r="I10" s="158">
        <f t="shared" si="2"/>
        <v>0</v>
      </c>
      <c r="J10" s="158">
        <f t="shared" si="2"/>
        <v>0</v>
      </c>
      <c r="K10" s="158"/>
      <c r="L10" s="151"/>
    </row>
    <row r="11" spans="1:18" ht="14.5" x14ac:dyDescent="0.35"/>
    <row r="12" spans="1:18" ht="15" customHeight="1" x14ac:dyDescent="0.35"/>
    <row r="13" spans="1:18" ht="15" customHeight="1" x14ac:dyDescent="0.35"/>
    <row r="14" spans="1:18" ht="15" customHeight="1" x14ac:dyDescent="0.35">
      <c r="Q14" s="155"/>
      <c r="R14" s="155"/>
    </row>
    <row r="15" spans="1:18" ht="15" customHeight="1" x14ac:dyDescent="0.35">
      <c r="Q15" s="155"/>
      <c r="R15" s="155"/>
    </row>
    <row r="16" spans="1:18" ht="15" customHeight="1" x14ac:dyDescent="0.35">
      <c r="Q16" s="155"/>
      <c r="R16" s="155"/>
    </row>
    <row r="17" spans="17:18" ht="15" customHeight="1" x14ac:dyDescent="0.35">
      <c r="Q17" s="155"/>
      <c r="R17" s="155"/>
    </row>
    <row r="18" spans="17:18" ht="15" customHeight="1" x14ac:dyDescent="0.35">
      <c r="Q18" s="155"/>
      <c r="R18" s="155"/>
    </row>
    <row r="19" spans="17:18" ht="15" customHeight="1" x14ac:dyDescent="0.35">
      <c r="Q19" s="155"/>
      <c r="R19" s="155"/>
    </row>
    <row r="20" spans="17:18" ht="15" customHeight="1" x14ac:dyDescent="0.35"/>
    <row r="21" spans="17:18" ht="15" customHeight="1" x14ac:dyDescent="0.35"/>
    <row r="22" spans="17:18" ht="15" customHeight="1" x14ac:dyDescent="0.35"/>
    <row r="30" spans="17:18" ht="15" customHeight="1" x14ac:dyDescent="0.35"/>
    <row r="31" spans="17:18" ht="15" customHeight="1" x14ac:dyDescent="0.35"/>
    <row r="32" spans="17:18" ht="15" customHeight="1" x14ac:dyDescent="0.35"/>
    <row r="33" ht="15" customHeight="1" x14ac:dyDescent="0.35"/>
    <row r="34" ht="15" customHeight="1" x14ac:dyDescent="0.35"/>
    <row r="45" ht="15" customHeight="1" x14ac:dyDescent="0.35"/>
    <row r="46" ht="15" customHeight="1" x14ac:dyDescent="0.35"/>
    <row r="47" ht="14.25" customHeight="1" x14ac:dyDescent="0.35"/>
    <row r="48" ht="12" customHeight="1" x14ac:dyDescent="0.35"/>
    <row r="49" spans="1:13" ht="15" customHeight="1" x14ac:dyDescent="0.35">
      <c r="A49" s="408" t="s">
        <v>271</v>
      </c>
      <c r="B49" s="408"/>
      <c r="C49" s="408"/>
      <c r="D49" s="408"/>
      <c r="E49" s="408"/>
      <c r="F49" s="408"/>
      <c r="G49" s="408"/>
      <c r="H49" s="408"/>
      <c r="I49" s="408"/>
      <c r="J49" s="408"/>
      <c r="K49" s="408"/>
      <c r="L49" s="408"/>
      <c r="M49" s="408"/>
    </row>
    <row r="50" spans="1:13" ht="69" customHeight="1" x14ac:dyDescent="0.35">
      <c r="A50" s="408"/>
      <c r="B50" s="408"/>
      <c r="C50" s="408"/>
      <c r="D50" s="408"/>
      <c r="E50" s="408"/>
      <c r="F50" s="408"/>
      <c r="G50" s="408"/>
      <c r="H50" s="408"/>
      <c r="I50" s="408"/>
      <c r="J50" s="408"/>
      <c r="K50" s="408"/>
      <c r="L50" s="408"/>
      <c r="M50" s="408"/>
    </row>
    <row r="1048576" ht="11.25" hidden="1" customHeight="1" x14ac:dyDescent="0.35"/>
  </sheetData>
  <sheetProtection algorithmName="SHA-512" hashValue="XDgaf8YnXCJ5kwmmF/dw6L1u0M/a+nB5n8oOaiU28bUmEPtyeRYZdkCCpC8UTKXKYUflheSnKJJYThRYFP0+jw==" saltValue="bI7umNfza1U/H2g4n7pEmQ==" spinCount="100000" sheet="1" insertRows="0" selectLockedCells="1"/>
  <mergeCells count="1">
    <mergeCell ref="A49:M50"/>
  </mergeCells>
  <dataValidations count="3">
    <dataValidation type="list" allowBlank="1" showInputMessage="1" showErrorMessage="1" sqref="A2:A9" xr:uid="{D8B23B75-77C2-4099-9DE9-FC59B4F91E11}">
      <formula1>"Preventivo,Fattura"</formula1>
    </dataValidation>
    <dataValidation type="list" allowBlank="1" showInputMessage="1" showErrorMessage="1" sqref="E2:E9" xr:uid="{BE421EFD-7B17-46AD-8BF8-24A4532A1FDE}">
      <formula1>MacrocategoriaCapoII</formula1>
    </dataValidation>
    <dataValidation type="decimal" allowBlank="1" showInputMessage="1" showErrorMessage="1" sqref="F1:H48 F51:H1048576" xr:uid="{A827B366-5B56-4DF3-AAF8-DCFE8F3F0763}">
      <formula1>0</formula1>
      <formula2>9.99999999999999E+46</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3057" r:id="rId4" name="Button 1">
              <controlPr defaultSize="0" print="0" autoFill="0" autoPict="0" macro="[0]!AggiungiRiga1">
                <anchor moveWithCells="1" sizeWithCells="1">
                  <from>
                    <xdr:col>12</xdr:col>
                    <xdr:colOff>12700</xdr:colOff>
                    <xdr:row>0</xdr:row>
                    <xdr:rowOff>0</xdr:rowOff>
                  </from>
                  <to>
                    <xdr:col>12</xdr:col>
                    <xdr:colOff>1479550</xdr:colOff>
                    <xdr:row>0</xdr:row>
                    <xdr:rowOff>381000</xdr:rowOff>
                  </to>
                </anchor>
              </controlPr>
            </control>
          </mc:Choice>
        </mc:AlternateContent>
        <mc:AlternateContent xmlns:mc="http://schemas.openxmlformats.org/markup-compatibility/2006">
          <mc:Choice Requires="x14">
            <control shapeId="173059" r:id="rId5" name="Button 3">
              <controlPr defaultSize="0" print="0" autoFill="0" autoPict="0" macro="[0]!VaiCacoloContributoCapoII">
                <anchor moveWithCells="1" sizeWithCells="1">
                  <from>
                    <xdr:col>12</xdr:col>
                    <xdr:colOff>19050</xdr:colOff>
                    <xdr:row>6</xdr:row>
                    <xdr:rowOff>184150</xdr:rowOff>
                  </from>
                  <to>
                    <xdr:col>12</xdr:col>
                    <xdr:colOff>1727200</xdr:colOff>
                    <xdr:row>9</xdr:row>
                    <xdr:rowOff>184150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78B58-D3E3-42DC-9AFA-7DFC8C3C6C05}">
  <dimension ref="A1:M45"/>
  <sheetViews>
    <sheetView showGridLines="0" showRowColHeaders="0" zoomScale="120" zoomScaleNormal="120" workbookViewId="0">
      <selection activeCell="C10" sqref="C10"/>
    </sheetView>
  </sheetViews>
  <sheetFormatPr defaultColWidth="0" defaultRowHeight="14.5" customHeight="1" zeroHeight="1" x14ac:dyDescent="0.35"/>
  <cols>
    <col min="1" max="1" width="8.7265625" customWidth="1"/>
    <col min="2" max="2" width="76.453125" bestFit="1" customWidth="1"/>
    <col min="3" max="3" width="17.54296875" customWidth="1"/>
    <col min="4" max="4" width="14.26953125" customWidth="1"/>
    <col min="5" max="5" width="14.54296875" customWidth="1"/>
    <col min="6" max="6" width="21.1796875" customWidth="1"/>
    <col min="7" max="7" width="17" customWidth="1"/>
    <col min="8" max="16384" width="8.7265625" hidden="1"/>
  </cols>
  <sheetData>
    <row r="1" spans="2:4" x14ac:dyDescent="0.35">
      <c r="B1" s="316"/>
    </row>
    <row r="2" spans="2:4" hidden="1" x14ac:dyDescent="0.35">
      <c r="B2" s="316"/>
    </row>
    <row r="3" spans="2:4" hidden="1" x14ac:dyDescent="0.35">
      <c r="B3" s="316"/>
    </row>
    <row r="4" spans="2:4" hidden="1" x14ac:dyDescent="0.35"/>
    <row r="5" spans="2:4" hidden="1" x14ac:dyDescent="0.35">
      <c r="B5" s="317" t="s">
        <v>272</v>
      </c>
      <c r="C5" s="317" t="s">
        <v>273</v>
      </c>
      <c r="D5" s="318" t="s">
        <v>274</v>
      </c>
    </row>
    <row r="6" spans="2:4" hidden="1" x14ac:dyDescent="0.35">
      <c r="B6" s="318"/>
      <c r="C6" s="318"/>
      <c r="D6" s="318"/>
    </row>
    <row r="7" spans="2:4" hidden="1" x14ac:dyDescent="0.35">
      <c r="B7" s="317" t="s">
        <v>3</v>
      </c>
      <c r="C7" s="317"/>
      <c r="D7" s="318"/>
    </row>
    <row r="8" spans="2:4" x14ac:dyDescent="0.35"/>
    <row r="9" spans="2:4" x14ac:dyDescent="0.35">
      <c r="B9" s="319" t="s">
        <v>4</v>
      </c>
      <c r="C9" s="345"/>
    </row>
    <row r="10" spans="2:4" x14ac:dyDescent="0.35">
      <c r="B10" s="319" t="s">
        <v>5</v>
      </c>
      <c r="C10" s="345"/>
    </row>
    <row r="11" spans="2:4" ht="15" customHeight="1" x14ac:dyDescent="0.35">
      <c r="B11" s="415" t="s">
        <v>275</v>
      </c>
      <c r="C11" s="416"/>
    </row>
    <row r="12" spans="2:4" x14ac:dyDescent="0.35">
      <c r="B12" s="417"/>
      <c r="C12" s="418"/>
    </row>
    <row r="13" spans="2:4" x14ac:dyDescent="0.35"/>
    <row r="14" spans="2:4" x14ac:dyDescent="0.35">
      <c r="B14" s="320"/>
      <c r="C14" s="320" t="s">
        <v>276</v>
      </c>
      <c r="D14" s="320" t="s">
        <v>277</v>
      </c>
    </row>
    <row r="15" spans="2:4" x14ac:dyDescent="0.35">
      <c r="B15" s="320" t="s">
        <v>278</v>
      </c>
      <c r="C15" s="332"/>
      <c r="D15" s="321">
        <f>1-C15</f>
        <v>1</v>
      </c>
    </row>
    <row r="16" spans="2:4" x14ac:dyDescent="0.35">
      <c r="B16" s="423" t="s">
        <v>279</v>
      </c>
      <c r="C16" s="424"/>
      <c r="D16" s="425"/>
    </row>
    <row r="17" spans="2:7" x14ac:dyDescent="0.35"/>
    <row r="18" spans="2:7" ht="48" customHeight="1" thickBot="1" x14ac:dyDescent="0.4">
      <c r="B18" s="322" t="s">
        <v>280</v>
      </c>
      <c r="C18" s="419" t="s">
        <v>7</v>
      </c>
      <c r="D18" s="420"/>
      <c r="E18" s="82"/>
    </row>
    <row r="19" spans="2:7" x14ac:dyDescent="0.35">
      <c r="B19" s="421" t="s">
        <v>8</v>
      </c>
      <c r="C19" s="323">
        <v>1</v>
      </c>
      <c r="D19" s="323">
        <v>2</v>
      </c>
      <c r="E19" s="324" t="s">
        <v>9</v>
      </c>
    </row>
    <row r="20" spans="2:7" ht="15" thickBot="1" x14ac:dyDescent="0.4">
      <c r="B20" s="422"/>
      <c r="C20" s="325" t="s">
        <v>10</v>
      </c>
      <c r="D20" s="325" t="s">
        <v>10</v>
      </c>
      <c r="E20" s="326" t="s">
        <v>10</v>
      </c>
    </row>
    <row r="21" spans="2:7" ht="15" thickBot="1" x14ac:dyDescent="0.4">
      <c r="B21" s="87" t="s">
        <v>281</v>
      </c>
      <c r="C21" s="333">
        <f>+C15*'Calcolo contributo CAPO II'!C19</f>
        <v>0</v>
      </c>
      <c r="D21" s="333">
        <f>+'Calcolo contributo CAPO II'!C19-C21</f>
        <v>0</v>
      </c>
      <c r="E21" s="333">
        <f>SUM(C21:D21)</f>
        <v>0</v>
      </c>
    </row>
    <row r="22" spans="2:7" ht="15" hidden="1" thickBot="1" x14ac:dyDescent="0.4">
      <c r="B22" s="329" t="s">
        <v>12</v>
      </c>
      <c r="C22" s="327"/>
      <c r="D22" s="328"/>
      <c r="E22" s="90">
        <f t="shared" ref="E22:E23" si="0">SUM(C22:D22)</f>
        <v>0</v>
      </c>
    </row>
    <row r="23" spans="2:7" ht="15" hidden="1" thickBot="1" x14ac:dyDescent="0.4">
      <c r="B23" s="329" t="s">
        <v>13</v>
      </c>
      <c r="C23" s="327"/>
      <c r="D23" s="330"/>
      <c r="E23" s="90">
        <f t="shared" si="0"/>
        <v>0</v>
      </c>
    </row>
    <row r="24" spans="2:7" ht="15" thickBot="1" x14ac:dyDescent="0.4">
      <c r="B24" s="92" t="s">
        <v>282</v>
      </c>
      <c r="C24" s="339"/>
      <c r="D24" s="340"/>
      <c r="E24" s="333">
        <f>SUM(C24:D24)</f>
        <v>0</v>
      </c>
    </row>
    <row r="25" spans="2:7" ht="15" thickBot="1" x14ac:dyDescent="0.4">
      <c r="B25" s="93" t="s">
        <v>15</v>
      </c>
      <c r="C25" s="336">
        <f>+C21+C22+C23+C24</f>
        <v>0</v>
      </c>
      <c r="D25" s="336">
        <f>+D21+D22+D23+D24</f>
        <v>0</v>
      </c>
      <c r="E25" s="337">
        <f>SUM(E21:E24)</f>
        <v>0</v>
      </c>
    </row>
    <row r="26" spans="2:7" ht="15" thickBot="1" x14ac:dyDescent="0.4">
      <c r="B26" s="381"/>
      <c r="C26" s="382"/>
      <c r="D26" s="382"/>
      <c r="E26" s="383"/>
    </row>
    <row r="27" spans="2:7" ht="15" thickBot="1" x14ac:dyDescent="0.4">
      <c r="B27" s="96" t="s">
        <v>16</v>
      </c>
      <c r="C27" s="338">
        <f>SUM(C28:C32)</f>
        <v>0</v>
      </c>
      <c r="D27" s="338">
        <f>SUM(D28:D32)</f>
        <v>0</v>
      </c>
      <c r="E27" s="338">
        <f>SUM(E28:E32)</f>
        <v>0</v>
      </c>
    </row>
    <row r="28" spans="2:7" ht="15" thickBot="1" x14ac:dyDescent="0.4">
      <c r="B28" s="92" t="s">
        <v>17</v>
      </c>
      <c r="C28" s="339"/>
      <c r="D28" s="340"/>
      <c r="E28" s="344">
        <f>SUM(C28:D28)</f>
        <v>0</v>
      </c>
      <c r="F28" s="409" t="s">
        <v>283</v>
      </c>
      <c r="G28" s="410"/>
    </row>
    <row r="29" spans="2:7" ht="15" thickBot="1" x14ac:dyDescent="0.4">
      <c r="B29" s="92" t="s">
        <v>18</v>
      </c>
      <c r="C29" s="339"/>
      <c r="D29" s="340"/>
      <c r="E29" s="344">
        <f t="shared" ref="E29:E32" si="1">SUM(C29:D29)</f>
        <v>0</v>
      </c>
      <c r="F29" s="411"/>
      <c r="G29" s="412"/>
    </row>
    <row r="30" spans="2:7" ht="15" thickBot="1" x14ac:dyDescent="0.4">
      <c r="B30" s="92" t="s">
        <v>19</v>
      </c>
      <c r="C30" s="339"/>
      <c r="D30" s="340"/>
      <c r="E30" s="344">
        <f t="shared" si="1"/>
        <v>0</v>
      </c>
      <c r="F30" s="411"/>
      <c r="G30" s="412"/>
    </row>
    <row r="31" spans="2:7" ht="15" thickBot="1" x14ac:dyDescent="0.4">
      <c r="B31" s="92" t="s">
        <v>20</v>
      </c>
      <c r="C31" s="339"/>
      <c r="D31" s="340"/>
      <c r="E31" s="344">
        <f t="shared" si="1"/>
        <v>0</v>
      </c>
      <c r="F31" s="413"/>
      <c r="G31" s="414"/>
    </row>
    <row r="32" spans="2:7" ht="15" hidden="1" thickBot="1" x14ac:dyDescent="0.4">
      <c r="B32" s="331" t="s">
        <v>21</v>
      </c>
      <c r="C32" s="341"/>
      <c r="D32" s="341"/>
      <c r="E32" s="338">
        <f t="shared" si="1"/>
        <v>0</v>
      </c>
    </row>
    <row r="33" spans="1:13" ht="15" thickBot="1" x14ac:dyDescent="0.4">
      <c r="B33" s="99" t="s">
        <v>1193</v>
      </c>
      <c r="C33" s="337">
        <f>SUM(C34:C36)</f>
        <v>0</v>
      </c>
      <c r="D33" s="337">
        <f>SUM(D34:D36)</f>
        <v>0</v>
      </c>
      <c r="E33" s="337">
        <f>SUM(E34:E36)</f>
        <v>0</v>
      </c>
    </row>
    <row r="34" spans="1:13" ht="15" thickBot="1" x14ac:dyDescent="0.4">
      <c r="B34" s="92" t="s">
        <v>23</v>
      </c>
      <c r="C34" s="339"/>
      <c r="D34" s="340"/>
      <c r="E34" s="333">
        <f>SUM(C34:D34)</f>
        <v>0</v>
      </c>
    </row>
    <row r="35" spans="1:13" ht="15" thickBot="1" x14ac:dyDescent="0.4">
      <c r="B35" s="92" t="s">
        <v>24</v>
      </c>
      <c r="C35" s="339"/>
      <c r="D35" s="342"/>
      <c r="E35" s="333">
        <f t="shared" ref="E35" si="2">SUM(C35:D35)</f>
        <v>0</v>
      </c>
    </row>
    <row r="36" spans="1:13" ht="15" hidden="1" thickBot="1" x14ac:dyDescent="0.4">
      <c r="B36" s="331" t="s">
        <v>25</v>
      </c>
      <c r="C36" s="334"/>
      <c r="D36" s="335"/>
      <c r="E36" s="333">
        <f>SUM(C36:D36)</f>
        <v>0</v>
      </c>
    </row>
    <row r="37" spans="1:13" ht="15" thickBot="1" x14ac:dyDescent="0.4">
      <c r="B37" s="100" t="s">
        <v>1194</v>
      </c>
      <c r="C37" s="343">
        <f>C38+C39</f>
        <v>0</v>
      </c>
      <c r="D37" s="343">
        <f>D38+D39</f>
        <v>0</v>
      </c>
      <c r="E37" s="343">
        <f>E38+E39</f>
        <v>0</v>
      </c>
    </row>
    <row r="38" spans="1:13" ht="15" thickBot="1" x14ac:dyDescent="0.4">
      <c r="B38" s="92" t="s">
        <v>27</v>
      </c>
      <c r="C38" s="333">
        <f>+C15*'Calcolo contributo CAPO II'!C32</f>
        <v>0</v>
      </c>
      <c r="D38" s="333">
        <f>+'Calcolo contributo CAPO II'!C32-C38</f>
        <v>0</v>
      </c>
      <c r="E38" s="333">
        <f>C38+D38</f>
        <v>0</v>
      </c>
    </row>
    <row r="39" spans="1:13" ht="15" thickBot="1" x14ac:dyDescent="0.4">
      <c r="B39" s="92" t="s">
        <v>28</v>
      </c>
      <c r="C39" s="333">
        <f>+C15*'Calcolo contributo CAPO II'!C34</f>
        <v>0</v>
      </c>
      <c r="D39" s="333">
        <f>+'Calcolo contributo CAPO II'!C34-C39</f>
        <v>0</v>
      </c>
      <c r="E39" s="333">
        <f>C39+D39</f>
        <v>0</v>
      </c>
    </row>
    <row r="40" spans="1:13" ht="15" thickBot="1" x14ac:dyDescent="0.4">
      <c r="B40" s="116" t="s">
        <v>29</v>
      </c>
      <c r="C40" s="336">
        <f>C37+C33+C27</f>
        <v>0</v>
      </c>
      <c r="D40" s="336">
        <f>D37+D33+D27</f>
        <v>0</v>
      </c>
      <c r="E40" s="336">
        <f>E37+E33+E27</f>
        <v>0</v>
      </c>
    </row>
    <row r="41" spans="1:13" x14ac:dyDescent="0.35"/>
    <row r="42" spans="1:13" x14ac:dyDescent="0.35"/>
    <row r="44" spans="1:13" ht="14.5" customHeight="1" x14ac:dyDescent="0.35">
      <c r="A44" s="408" t="s">
        <v>271</v>
      </c>
      <c r="B44" s="408"/>
      <c r="C44" s="408"/>
      <c r="D44" s="408"/>
      <c r="E44" s="408"/>
      <c r="F44" s="408"/>
      <c r="G44" s="408"/>
      <c r="H44" s="408"/>
      <c r="I44" s="408"/>
      <c r="J44" s="408"/>
      <c r="K44" s="408"/>
      <c r="L44" s="408"/>
      <c r="M44" s="408"/>
    </row>
    <row r="45" spans="1:13" ht="59.25" customHeight="1" x14ac:dyDescent="0.35">
      <c r="A45" s="408"/>
      <c r="B45" s="408"/>
      <c r="C45" s="408"/>
      <c r="D45" s="408"/>
      <c r="E45" s="408"/>
      <c r="F45" s="408"/>
      <c r="G45" s="408"/>
      <c r="H45" s="408"/>
      <c r="I45" s="408"/>
      <c r="J45" s="408"/>
      <c r="K45" s="408"/>
      <c r="L45" s="408"/>
      <c r="M45" s="408"/>
    </row>
  </sheetData>
  <sheetProtection algorithmName="SHA-512" hashValue="j778IT0bcI95QiksI+560/HcShktiE8qt0AgbAfUKAZ/JXql47MJ6opNhG9+F3pd5h5C+wb2mG6GlyXH9nsn3w==" saltValue="7sUWXU4aORMOjbmPuyDnfA==" spinCount="100000" sheet="1" objects="1" scenarios="1" selectLockedCells="1"/>
  <protectedRanges>
    <protectedRange sqref="A43:XFD1048576 C5 C7 C9:C10 C21:E25 C27:E40" name="DATI_PIATTAFORMA"/>
  </protectedRanges>
  <mergeCells count="7">
    <mergeCell ref="A44:M45"/>
    <mergeCell ref="F28:G31"/>
    <mergeCell ref="B11:C12"/>
    <mergeCell ref="C18:D18"/>
    <mergeCell ref="B19:B20"/>
    <mergeCell ref="B26:E26"/>
    <mergeCell ref="B16:D16"/>
  </mergeCells>
  <dataValidations count="2">
    <dataValidation type="list" allowBlank="1" showInputMessage="1" showErrorMessage="1" sqref="C5" xr:uid="{CBD1FA81-E78F-4209-B5A1-CA6B7E8AEE52}">
      <formula1>"Capo II"</formula1>
    </dataValidation>
    <dataValidation type="decimal" allowBlank="1" showInputMessage="1" showErrorMessage="1" sqref="C15" xr:uid="{AC34DA48-F25C-4E97-A91B-014CB8346638}">
      <formula1>0</formula1>
      <formula2>1</formula2>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9B39-630E-4175-A765-811114A6CC26}">
  <sheetPr>
    <tabColor theme="3" tint="0.39997558519241921"/>
  </sheetPr>
  <dimension ref="A2:AE1048576"/>
  <sheetViews>
    <sheetView showGridLines="0" showRowColHeaders="0" topLeftCell="A9" zoomScale="50" zoomScaleNormal="50" workbookViewId="0">
      <selection activeCell="C10" sqref="C10"/>
    </sheetView>
  </sheetViews>
  <sheetFormatPr defaultColWidth="0" defaultRowHeight="10" zeroHeight="1" x14ac:dyDescent="0.2"/>
  <cols>
    <col min="1" max="1" width="6.81640625" style="272" customWidth="1"/>
    <col min="2" max="2" width="49.1796875" style="272" customWidth="1"/>
    <col min="3" max="10" width="40.54296875" style="272" customWidth="1"/>
    <col min="11" max="11" width="39.81640625" style="272" customWidth="1"/>
    <col min="12" max="12" width="8.7265625" style="272" customWidth="1"/>
    <col min="13" max="13" width="43.7265625" style="272" bestFit="1" customWidth="1"/>
    <col min="14" max="31" width="40.54296875" style="272" customWidth="1"/>
    <col min="32" max="32" width="8.7265625" style="272" hidden="1" customWidth="1"/>
    <col min="33" max="16384" width="8.7265625" style="272" hidden="1"/>
  </cols>
  <sheetData>
    <row r="2" spans="2:31" s="269" customFormat="1" hidden="1" x14ac:dyDescent="0.2">
      <c r="B2" s="269" t="s">
        <v>30</v>
      </c>
      <c r="C2" s="269" t="str">
        <f>IF('FONTI - IMPIEGHI'!C5="CAPO II","X","")</f>
        <v>X</v>
      </c>
    </row>
    <row r="3" spans="2:31" s="269" customFormat="1" hidden="1" x14ac:dyDescent="0.2"/>
    <row r="4" spans="2:31" s="269" customFormat="1" hidden="1" x14ac:dyDescent="0.2">
      <c r="B4" s="269" t="s">
        <v>31</v>
      </c>
      <c r="C4" s="269" t="str">
        <f>IF('FONTI - IMPIEGHI'!C5="CAPO III","X","")</f>
        <v/>
      </c>
    </row>
    <row r="5" spans="2:31" s="269" customFormat="1" hidden="1" x14ac:dyDescent="0.2"/>
    <row r="6" spans="2:31" s="269" customFormat="1" hidden="1" x14ac:dyDescent="0.2">
      <c r="B6" s="269" t="s">
        <v>3</v>
      </c>
      <c r="C6" s="269">
        <f>+'FONTI - IMPIEGHI'!C7</f>
        <v>0</v>
      </c>
    </row>
    <row r="7" spans="2:31" s="269" customFormat="1" hidden="1" x14ac:dyDescent="0.2"/>
    <row r="8" spans="2:31" s="269" customFormat="1" hidden="1" x14ac:dyDescent="0.2">
      <c r="B8" s="269" t="s">
        <v>4</v>
      </c>
      <c r="C8" s="270">
        <f>+'FONTI - IMPIEGHI'!C9</f>
        <v>0</v>
      </c>
    </row>
    <row r="9" spans="2:31" s="269" customFormat="1" ht="10.5" thickBot="1" x14ac:dyDescent="0.25">
      <c r="B9" s="269" t="s">
        <v>5</v>
      </c>
      <c r="C9" s="270">
        <f>+'FONTI - IMPIEGHI'!C10</f>
        <v>0</v>
      </c>
    </row>
    <row r="10" spans="2:31" ht="26.15" customHeight="1" thickBot="1" x14ac:dyDescent="0.25">
      <c r="B10" s="271" t="s">
        <v>32</v>
      </c>
      <c r="C10" s="346">
        <v>3</v>
      </c>
      <c r="N10" s="426" t="str">
        <f>IF(C4&lt;&gt;"","Compilare il conto economico rappresentando in maniera unitaria la società nelle colonne ''SOCIETA' '' e rappresentare le variazioni positive e/o negative attese dal progetto presentato a finanziamento nella colonna ''Δ PROGETTO''","")</f>
        <v/>
      </c>
      <c r="O10" s="426"/>
      <c r="P10" s="426"/>
      <c r="Q10" s="426"/>
      <c r="R10" s="426"/>
      <c r="S10" s="426"/>
      <c r="T10" s="426"/>
      <c r="U10" s="426"/>
      <c r="V10" s="426"/>
    </row>
    <row r="11" spans="2:31" x14ac:dyDescent="0.2">
      <c r="N11" s="426"/>
      <c r="O11" s="426"/>
      <c r="P11" s="426"/>
      <c r="Q11" s="426"/>
      <c r="R11" s="426"/>
      <c r="S11" s="426"/>
      <c r="T11" s="426"/>
      <c r="U11" s="426"/>
      <c r="V11" s="426"/>
    </row>
    <row r="12" spans="2:31" x14ac:dyDescent="0.2">
      <c r="N12" s="426"/>
      <c r="O12" s="426"/>
      <c r="P12" s="426"/>
      <c r="Q12" s="426"/>
      <c r="R12" s="426"/>
      <c r="S12" s="426"/>
      <c r="T12" s="426"/>
      <c r="U12" s="426"/>
      <c r="V12" s="426"/>
    </row>
    <row r="13" spans="2:31" ht="18.649999999999999" customHeight="1" x14ac:dyDescent="0.2">
      <c r="C13" s="273" t="str">
        <f>IF(C15&lt;&gt;"",CONCATENATE("ANNO t",C15),"")</f>
        <v>ANNO t0</v>
      </c>
      <c r="D13" s="273" t="str">
        <f t="shared" ref="D13:K13" si="0">IF(D15&lt;&gt;"",CONCATENATE("ANNO t",D15),"")</f>
        <v>ANNO t1</v>
      </c>
      <c r="E13" s="273" t="str">
        <f t="shared" si="0"/>
        <v>ANNO t2</v>
      </c>
      <c r="F13" s="273" t="str">
        <f t="shared" si="0"/>
        <v>ANNO t3</v>
      </c>
      <c r="G13" s="273" t="str">
        <f t="shared" si="0"/>
        <v/>
      </c>
      <c r="H13" s="273" t="str">
        <f t="shared" si="0"/>
        <v/>
      </c>
      <c r="I13" s="273" t="str">
        <f t="shared" si="0"/>
        <v/>
      </c>
      <c r="J13" s="273" t="str">
        <f t="shared" si="0"/>
        <v/>
      </c>
      <c r="K13" s="273" t="str">
        <f t="shared" si="0"/>
        <v/>
      </c>
      <c r="N13" s="269"/>
      <c r="O13" s="269">
        <f>+N14</f>
        <v>0</v>
      </c>
      <c r="P13" s="269"/>
      <c r="Q13" s="269">
        <f>+P14</f>
        <v>1</v>
      </c>
      <c r="R13" s="269"/>
      <c r="S13" s="269">
        <f t="shared" ref="S13:AE13" si="1">+R14</f>
        <v>2</v>
      </c>
      <c r="T13" s="269"/>
      <c r="U13" s="269">
        <f t="shared" si="1"/>
        <v>3</v>
      </c>
      <c r="V13" s="269"/>
      <c r="W13" s="269" t="str">
        <f t="shared" si="1"/>
        <v/>
      </c>
      <c r="X13" s="269"/>
      <c r="Y13" s="269" t="str">
        <f t="shared" si="1"/>
        <v/>
      </c>
      <c r="Z13" s="269"/>
      <c r="AA13" s="269" t="str">
        <f t="shared" si="1"/>
        <v/>
      </c>
      <c r="AB13" s="269"/>
      <c r="AC13" s="269" t="str">
        <f t="shared" si="1"/>
        <v/>
      </c>
      <c r="AD13" s="269"/>
      <c r="AE13" s="269" t="str">
        <f t="shared" si="1"/>
        <v/>
      </c>
    </row>
    <row r="14" spans="2:31" ht="7" customHeight="1" x14ac:dyDescent="0.2">
      <c r="C14" s="269">
        <f>IF((YEAR(C8)-YEAR(C9))&gt;3,3,(YEAR(C8)-YEAR(C9)))</f>
        <v>0</v>
      </c>
      <c r="D14" s="269"/>
      <c r="E14" s="269"/>
      <c r="F14" s="269"/>
      <c r="G14" s="269"/>
      <c r="H14" s="269"/>
      <c r="I14" s="269"/>
      <c r="J14" s="269"/>
      <c r="K14" s="269"/>
      <c r="N14" s="269">
        <f>+C15</f>
        <v>0</v>
      </c>
      <c r="O14" s="269"/>
      <c r="P14" s="269">
        <f>+D15</f>
        <v>1</v>
      </c>
      <c r="Q14" s="269"/>
      <c r="R14" s="269">
        <f>+E15</f>
        <v>2</v>
      </c>
      <c r="S14" s="269"/>
      <c r="T14" s="269">
        <f>+F15</f>
        <v>3</v>
      </c>
      <c r="U14" s="269"/>
      <c r="V14" s="269" t="str">
        <f>+G15</f>
        <v/>
      </c>
      <c r="W14" s="269"/>
      <c r="X14" s="269" t="str">
        <f>+H15</f>
        <v/>
      </c>
      <c r="Y14" s="269"/>
      <c r="Z14" s="269" t="str">
        <f>+I15</f>
        <v/>
      </c>
      <c r="AA14" s="269"/>
      <c r="AB14" s="269" t="str">
        <f>+J15</f>
        <v/>
      </c>
      <c r="AC14" s="269"/>
      <c r="AD14" s="269" t="str">
        <f>+K15</f>
        <v/>
      </c>
      <c r="AE14" s="269"/>
    </row>
    <row r="15" spans="2:31" ht="15" customHeight="1" thickBot="1" x14ac:dyDescent="0.25">
      <c r="C15" s="269">
        <f>-C14</f>
        <v>0</v>
      </c>
      <c r="D15" s="269">
        <f>IFERROR(IF((C15+1)&gt;$C$10,"",C15+1),"")</f>
        <v>1</v>
      </c>
      <c r="E15" s="274">
        <f t="shared" ref="E15:K15" si="2">IFERROR(IF((D15+1)&gt;$C$10,"",D15+1),"")</f>
        <v>2</v>
      </c>
      <c r="F15" s="274">
        <f t="shared" si="2"/>
        <v>3</v>
      </c>
      <c r="G15" s="269" t="str">
        <f t="shared" si="2"/>
        <v/>
      </c>
      <c r="H15" s="269" t="str">
        <f t="shared" si="2"/>
        <v/>
      </c>
      <c r="I15" s="269" t="str">
        <f t="shared" si="2"/>
        <v/>
      </c>
      <c r="J15" s="269" t="str">
        <f t="shared" si="2"/>
        <v/>
      </c>
      <c r="K15" s="269" t="str">
        <f t="shared" si="2"/>
        <v/>
      </c>
      <c r="N15" s="273" t="s">
        <v>33</v>
      </c>
      <c r="O15" s="273" t="str">
        <f>IF($C$2=0,"Δ PROGETTO","")</f>
        <v/>
      </c>
      <c r="P15" s="273" t="s">
        <v>33</v>
      </c>
      <c r="Q15" s="273" t="str">
        <f>IF($C$2=0,"Δ PROGETTO","")</f>
        <v/>
      </c>
      <c r="R15" s="273" t="s">
        <v>33</v>
      </c>
      <c r="S15" s="273" t="str">
        <f>IF($C$2=0,"Δ PROGETTO","")</f>
        <v/>
      </c>
      <c r="T15" s="273" t="s">
        <v>33</v>
      </c>
      <c r="U15" s="273" t="str">
        <f>IF($C$2="","Δ PROGETTO","")</f>
        <v/>
      </c>
      <c r="V15" s="273" t="str">
        <f>+IF(V14="","","SOCIETA'")</f>
        <v/>
      </c>
      <c r="W15" s="273" t="str">
        <f>IF($C$2="","Δ PROGETTO","")</f>
        <v/>
      </c>
      <c r="X15" s="273" t="str">
        <f>+IF(X14="","","SOCIETA'")</f>
        <v/>
      </c>
      <c r="Y15" s="273" t="str">
        <f>IF(X14="","",IF($C$2="","Δ PROGETTO",""))</f>
        <v/>
      </c>
      <c r="Z15" s="273" t="str">
        <f>+IF(Z14="","","SOCIETA'")</f>
        <v/>
      </c>
      <c r="AA15" s="273" t="str">
        <f>IF(Z14="","",IF($C$2="","Δ PROGETTO",""))</f>
        <v/>
      </c>
      <c r="AB15" s="273" t="str">
        <f>+IF(AB14="","","SOCIETA'")</f>
        <v/>
      </c>
      <c r="AC15" s="273" t="str">
        <f>IF(AB14="","",IF($C$2="","Δ PROGETTO",""))</f>
        <v/>
      </c>
      <c r="AD15" s="273" t="str">
        <f>+IF(AD14="","","SOCIETA'")</f>
        <v/>
      </c>
      <c r="AE15" s="273" t="str">
        <f>IF(AD14="","",IF($C$2="","Δ PROGETTO",""))</f>
        <v/>
      </c>
    </row>
    <row r="16" spans="2:31" ht="12.5" thickBot="1" x14ac:dyDescent="0.35">
      <c r="B16" s="275" t="s">
        <v>34</v>
      </c>
      <c r="C16" s="21">
        <f>+C17+C18+C39+C47</f>
        <v>0</v>
      </c>
      <c r="D16" s="22">
        <f t="shared" ref="D16:K16" si="3">+D17+D18+D39+D47</f>
        <v>0</v>
      </c>
      <c r="E16" s="22">
        <f t="shared" si="3"/>
        <v>0</v>
      </c>
      <c r="F16" s="23">
        <f t="shared" si="3"/>
        <v>0</v>
      </c>
      <c r="G16" s="22">
        <f t="shared" si="3"/>
        <v>0</v>
      </c>
      <c r="H16" s="22">
        <f t="shared" si="3"/>
        <v>0</v>
      </c>
      <c r="I16" s="22">
        <f t="shared" si="3"/>
        <v>0</v>
      </c>
      <c r="J16" s="22">
        <f t="shared" si="3"/>
        <v>0</v>
      </c>
      <c r="K16" s="22">
        <f t="shared" si="3"/>
        <v>0</v>
      </c>
      <c r="M16" s="275" t="s">
        <v>35</v>
      </c>
      <c r="N16" s="427" t="str">
        <f>IF(N14&lt;&gt;"",CONCATENATE("ANNO ",N14),"")</f>
        <v>ANNO 0</v>
      </c>
      <c r="O16" s="427"/>
      <c r="P16" s="427" t="str">
        <f t="shared" ref="P16" si="4">IF(P14&lt;&gt;"",CONCATENATE("ANNO ",P14),"")</f>
        <v>ANNO 1</v>
      </c>
      <c r="Q16" s="427"/>
      <c r="R16" s="427" t="str">
        <f t="shared" ref="R16" si="5">IF(R14&lt;&gt;"",CONCATENATE("ANNO ",R14),"")</f>
        <v>ANNO 2</v>
      </c>
      <c r="S16" s="427"/>
      <c r="T16" s="427" t="str">
        <f t="shared" ref="T16" si="6">IF(T14&lt;&gt;"",CONCATENATE("ANNO ",T14),"")</f>
        <v>ANNO 3</v>
      </c>
      <c r="U16" s="427"/>
      <c r="V16" s="427" t="str">
        <f t="shared" ref="V16" si="7">IF(V14&lt;&gt;"",CONCATENATE("ANNO ",V14),"")</f>
        <v/>
      </c>
      <c r="W16" s="427"/>
      <c r="X16" s="427" t="str">
        <f t="shared" ref="X16" si="8">IF(X14&lt;&gt;"",CONCATENATE("ANNO ",X14),"")</f>
        <v/>
      </c>
      <c r="Y16" s="427"/>
      <c r="Z16" s="427" t="str">
        <f t="shared" ref="Z16" si="9">IF(Z14&lt;&gt;"",CONCATENATE("ANNO ",Z14),"")</f>
        <v/>
      </c>
      <c r="AA16" s="427"/>
      <c r="AB16" s="427" t="str">
        <f t="shared" ref="AB16" si="10">IF(AB14&lt;&gt;"",CONCATENATE("ANNO ",AB14),"")</f>
        <v/>
      </c>
      <c r="AC16" s="427"/>
      <c r="AD16" s="427" t="str">
        <f t="shared" ref="AD16" si="11">IF(AD14&lt;&gt;"",CONCATENATE("ANNO ",AD14),"")</f>
        <v/>
      </c>
      <c r="AE16" s="427"/>
    </row>
    <row r="17" spans="2:31" ht="14.5" x14ac:dyDescent="0.35">
      <c r="B17" s="276" t="s">
        <v>36</v>
      </c>
      <c r="C17" s="347"/>
      <c r="D17" s="348"/>
      <c r="E17" s="348"/>
      <c r="F17" s="348"/>
      <c r="G17" s="348"/>
      <c r="H17" s="348"/>
      <c r="I17" s="348"/>
      <c r="J17" s="348"/>
      <c r="K17" s="348"/>
      <c r="M17" s="276" t="s">
        <v>37</v>
      </c>
      <c r="N17" s="25">
        <f>+N18+N19+N20</f>
        <v>0</v>
      </c>
      <c r="O17" s="26">
        <f>+O18+O19+O20</f>
        <v>0</v>
      </c>
      <c r="P17" s="27">
        <f t="shared" ref="P17:AE17" si="12">+P18+P19+P20</f>
        <v>0</v>
      </c>
      <c r="Q17" s="26">
        <f t="shared" si="12"/>
        <v>0</v>
      </c>
      <c r="R17" s="27">
        <f t="shared" si="12"/>
        <v>0</v>
      </c>
      <c r="S17" s="26">
        <f t="shared" si="12"/>
        <v>0</v>
      </c>
      <c r="T17" s="27">
        <f t="shared" si="12"/>
        <v>0</v>
      </c>
      <c r="U17" s="26">
        <f t="shared" si="12"/>
        <v>0</v>
      </c>
      <c r="V17" s="27">
        <f t="shared" si="12"/>
        <v>0</v>
      </c>
      <c r="W17" s="26">
        <f t="shared" si="12"/>
        <v>0</v>
      </c>
      <c r="X17" s="27">
        <f t="shared" si="12"/>
        <v>0</v>
      </c>
      <c r="Y17" s="26">
        <f t="shared" si="12"/>
        <v>0</v>
      </c>
      <c r="Z17" s="27">
        <f t="shared" si="12"/>
        <v>0</v>
      </c>
      <c r="AA17" s="26">
        <f t="shared" si="12"/>
        <v>0</v>
      </c>
      <c r="AB17" s="27">
        <f t="shared" si="12"/>
        <v>0</v>
      </c>
      <c r="AC17" s="26">
        <f t="shared" si="12"/>
        <v>0</v>
      </c>
      <c r="AD17" s="27">
        <f t="shared" si="12"/>
        <v>0</v>
      </c>
      <c r="AE17" s="26">
        <f t="shared" si="12"/>
        <v>0</v>
      </c>
    </row>
    <row r="18" spans="2:31" ht="24.5" x14ac:dyDescent="0.35">
      <c r="B18" s="277" t="s">
        <v>38</v>
      </c>
      <c r="C18" s="29">
        <f>+C19+C27+C33</f>
        <v>0</v>
      </c>
      <c r="D18" s="30">
        <f t="shared" ref="D18:K18" si="13">+D19+D27+D33</f>
        <v>0</v>
      </c>
      <c r="E18" s="30">
        <f t="shared" si="13"/>
        <v>0</v>
      </c>
      <c r="F18" s="30">
        <f t="shared" si="13"/>
        <v>0</v>
      </c>
      <c r="G18" s="30">
        <f t="shared" si="13"/>
        <v>0</v>
      </c>
      <c r="H18" s="30">
        <f t="shared" si="13"/>
        <v>0</v>
      </c>
      <c r="I18" s="30">
        <f t="shared" si="13"/>
        <v>0</v>
      </c>
      <c r="J18" s="30">
        <f t="shared" si="13"/>
        <v>0</v>
      </c>
      <c r="K18" s="30">
        <f t="shared" si="13"/>
        <v>0</v>
      </c>
      <c r="M18" s="278" t="s">
        <v>39</v>
      </c>
      <c r="N18" s="351"/>
      <c r="O18" s="352"/>
      <c r="P18" s="353"/>
      <c r="Q18" s="352"/>
      <c r="R18" s="353"/>
      <c r="S18" s="352"/>
      <c r="T18" s="353"/>
      <c r="U18" s="352"/>
      <c r="V18" s="353"/>
      <c r="W18" s="352"/>
      <c r="X18" s="353"/>
      <c r="Y18" s="352"/>
      <c r="Z18" s="353"/>
      <c r="AA18" s="352"/>
      <c r="AB18" s="353"/>
      <c r="AC18" s="352"/>
      <c r="AD18" s="353"/>
      <c r="AE18" s="352"/>
    </row>
    <row r="19" spans="2:31" ht="36.5" x14ac:dyDescent="0.35">
      <c r="B19" s="278" t="s">
        <v>40</v>
      </c>
      <c r="C19" s="34">
        <f>SUM(C20:C26)</f>
        <v>0</v>
      </c>
      <c r="D19" s="35">
        <f t="shared" ref="D19:K19" si="14">SUM(D20:D26)</f>
        <v>0</v>
      </c>
      <c r="E19" s="35">
        <f t="shared" si="14"/>
        <v>0</v>
      </c>
      <c r="F19" s="35">
        <f t="shared" si="14"/>
        <v>0</v>
      </c>
      <c r="G19" s="35">
        <f t="shared" si="14"/>
        <v>0</v>
      </c>
      <c r="H19" s="35">
        <f t="shared" si="14"/>
        <v>0</v>
      </c>
      <c r="I19" s="35">
        <f t="shared" si="14"/>
        <v>0</v>
      </c>
      <c r="J19" s="35">
        <f t="shared" si="14"/>
        <v>0</v>
      </c>
      <c r="K19" s="35">
        <f t="shared" si="14"/>
        <v>0</v>
      </c>
      <c r="M19" s="279" t="s">
        <v>41</v>
      </c>
      <c r="N19" s="351"/>
      <c r="O19" s="352"/>
      <c r="P19" s="353"/>
      <c r="Q19" s="352"/>
      <c r="R19" s="353"/>
      <c r="S19" s="352"/>
      <c r="T19" s="353"/>
      <c r="U19" s="352"/>
      <c r="V19" s="353"/>
      <c r="W19" s="352"/>
      <c r="X19" s="353"/>
      <c r="Y19" s="352"/>
      <c r="Z19" s="353"/>
      <c r="AA19" s="352"/>
      <c r="AB19" s="353"/>
      <c r="AC19" s="352"/>
      <c r="AD19" s="353"/>
      <c r="AE19" s="352"/>
    </row>
    <row r="20" spans="2:31" ht="14.5" x14ac:dyDescent="0.35">
      <c r="B20" s="278" t="s">
        <v>42</v>
      </c>
      <c r="C20" s="347"/>
      <c r="D20" s="348"/>
      <c r="E20" s="348"/>
      <c r="F20" s="348"/>
      <c r="G20" s="348"/>
      <c r="H20" s="348"/>
      <c r="I20" s="348"/>
      <c r="J20" s="348"/>
      <c r="K20" s="348"/>
      <c r="M20" s="278" t="s">
        <v>43</v>
      </c>
      <c r="N20" s="351"/>
      <c r="O20" s="352"/>
      <c r="P20" s="353"/>
      <c r="Q20" s="352"/>
      <c r="R20" s="353"/>
      <c r="S20" s="352"/>
      <c r="T20" s="353"/>
      <c r="U20" s="352"/>
      <c r="V20" s="353"/>
      <c r="W20" s="352"/>
      <c r="X20" s="353"/>
      <c r="Y20" s="352"/>
      <c r="Z20" s="353"/>
      <c r="AA20" s="352"/>
      <c r="AB20" s="353"/>
      <c r="AC20" s="352"/>
      <c r="AD20" s="353"/>
      <c r="AE20" s="352"/>
    </row>
    <row r="21" spans="2:31" ht="14.5" x14ac:dyDescent="0.35">
      <c r="B21" s="280" t="s">
        <v>44</v>
      </c>
      <c r="C21" s="347"/>
      <c r="D21" s="348"/>
      <c r="E21" s="348"/>
      <c r="F21" s="348"/>
      <c r="G21" s="348"/>
      <c r="H21" s="348"/>
      <c r="I21" s="348"/>
      <c r="J21" s="348"/>
      <c r="K21" s="348"/>
      <c r="M21" s="281" t="s">
        <v>45</v>
      </c>
      <c r="N21" s="39">
        <f>+N22+N23+N24+N25+N26+N27+N28+N29</f>
        <v>0</v>
      </c>
      <c r="O21" s="40">
        <f>+O22+O23+O24+O25+O26+O27+O28+O29</f>
        <v>0</v>
      </c>
      <c r="P21" s="41">
        <f t="shared" ref="P21:AE21" si="15">+P22+P23+P24+P25+P26+P27+P28+P29</f>
        <v>0</v>
      </c>
      <c r="Q21" s="40">
        <f t="shared" si="15"/>
        <v>0</v>
      </c>
      <c r="R21" s="41">
        <f t="shared" si="15"/>
        <v>0</v>
      </c>
      <c r="S21" s="40">
        <f t="shared" si="15"/>
        <v>0</v>
      </c>
      <c r="T21" s="41">
        <f t="shared" si="15"/>
        <v>0</v>
      </c>
      <c r="U21" s="40">
        <f t="shared" si="15"/>
        <v>0</v>
      </c>
      <c r="V21" s="41">
        <f t="shared" si="15"/>
        <v>0</v>
      </c>
      <c r="W21" s="40">
        <f t="shared" si="15"/>
        <v>0</v>
      </c>
      <c r="X21" s="41">
        <f t="shared" si="15"/>
        <v>0</v>
      </c>
      <c r="Y21" s="40">
        <f t="shared" si="15"/>
        <v>0</v>
      </c>
      <c r="Z21" s="41">
        <f t="shared" si="15"/>
        <v>0</v>
      </c>
      <c r="AA21" s="40">
        <f t="shared" si="15"/>
        <v>0</v>
      </c>
      <c r="AB21" s="41">
        <f t="shared" si="15"/>
        <v>0</v>
      </c>
      <c r="AC21" s="40">
        <f t="shared" si="15"/>
        <v>0</v>
      </c>
      <c r="AD21" s="41">
        <f t="shared" si="15"/>
        <v>0</v>
      </c>
      <c r="AE21" s="40">
        <f t="shared" si="15"/>
        <v>0</v>
      </c>
    </row>
    <row r="22" spans="2:31" ht="14.5" x14ac:dyDescent="0.35">
      <c r="B22" s="280" t="s">
        <v>46</v>
      </c>
      <c r="C22" s="347"/>
      <c r="D22" s="348"/>
      <c r="E22" s="348"/>
      <c r="F22" s="348"/>
      <c r="G22" s="348"/>
      <c r="H22" s="348"/>
      <c r="I22" s="348"/>
      <c r="J22" s="348"/>
      <c r="K22" s="348"/>
      <c r="M22" s="280" t="s">
        <v>47</v>
      </c>
      <c r="N22" s="351"/>
      <c r="O22" s="352"/>
      <c r="P22" s="353"/>
      <c r="Q22" s="352"/>
      <c r="R22" s="353"/>
      <c r="S22" s="352"/>
      <c r="T22" s="353"/>
      <c r="U22" s="352"/>
      <c r="V22" s="353"/>
      <c r="W22" s="352"/>
      <c r="X22" s="353"/>
      <c r="Y22" s="352"/>
      <c r="Z22" s="353"/>
      <c r="AA22" s="352"/>
      <c r="AB22" s="353"/>
      <c r="AC22" s="352"/>
      <c r="AD22" s="353"/>
      <c r="AE22" s="352"/>
    </row>
    <row r="23" spans="2:31" ht="14.5" x14ac:dyDescent="0.35">
      <c r="B23" s="280" t="s">
        <v>48</v>
      </c>
      <c r="C23" s="347"/>
      <c r="D23" s="348"/>
      <c r="E23" s="348"/>
      <c r="F23" s="348"/>
      <c r="G23" s="348"/>
      <c r="H23" s="348"/>
      <c r="I23" s="348"/>
      <c r="J23" s="348"/>
      <c r="K23" s="348"/>
      <c r="M23" s="280" t="s">
        <v>49</v>
      </c>
      <c r="N23" s="351"/>
      <c r="O23" s="352"/>
      <c r="P23" s="353"/>
      <c r="Q23" s="352"/>
      <c r="R23" s="353"/>
      <c r="S23" s="352"/>
      <c r="T23" s="353"/>
      <c r="U23" s="352"/>
      <c r="V23" s="353"/>
      <c r="W23" s="352"/>
      <c r="X23" s="353"/>
      <c r="Y23" s="352"/>
      <c r="Z23" s="353"/>
      <c r="AA23" s="352"/>
      <c r="AB23" s="353"/>
      <c r="AC23" s="352"/>
      <c r="AD23" s="353"/>
      <c r="AE23" s="352"/>
    </row>
    <row r="24" spans="2:31" ht="14.5" x14ac:dyDescent="0.35">
      <c r="B24" s="280" t="s">
        <v>50</v>
      </c>
      <c r="C24" s="347"/>
      <c r="D24" s="348"/>
      <c r="E24" s="348"/>
      <c r="F24" s="348"/>
      <c r="G24" s="348"/>
      <c r="H24" s="348"/>
      <c r="I24" s="348"/>
      <c r="J24" s="348"/>
      <c r="K24" s="348"/>
      <c r="M24" s="280" t="s">
        <v>51</v>
      </c>
      <c r="N24" s="351"/>
      <c r="O24" s="352"/>
      <c r="P24" s="353"/>
      <c r="Q24" s="352"/>
      <c r="R24" s="353"/>
      <c r="S24" s="352"/>
      <c r="T24" s="353"/>
      <c r="U24" s="352"/>
      <c r="V24" s="353"/>
      <c r="W24" s="352"/>
      <c r="X24" s="353"/>
      <c r="Y24" s="352"/>
      <c r="Z24" s="353"/>
      <c r="AA24" s="352"/>
      <c r="AB24" s="353"/>
      <c r="AC24" s="352"/>
      <c r="AD24" s="353"/>
      <c r="AE24" s="352"/>
    </row>
    <row r="25" spans="2:31" ht="14.5" x14ac:dyDescent="0.35">
      <c r="B25" s="280" t="s">
        <v>52</v>
      </c>
      <c r="C25" s="347"/>
      <c r="D25" s="348"/>
      <c r="E25" s="348"/>
      <c r="F25" s="348"/>
      <c r="G25" s="348"/>
      <c r="H25" s="348"/>
      <c r="I25" s="348"/>
      <c r="J25" s="348"/>
      <c r="K25" s="348"/>
      <c r="M25" s="280" t="s">
        <v>53</v>
      </c>
      <c r="N25" s="351"/>
      <c r="O25" s="352"/>
      <c r="P25" s="353"/>
      <c r="Q25" s="352"/>
      <c r="R25" s="353"/>
      <c r="S25" s="352"/>
      <c r="T25" s="353"/>
      <c r="U25" s="352"/>
      <c r="V25" s="353"/>
      <c r="W25" s="352"/>
      <c r="X25" s="353"/>
      <c r="Y25" s="352"/>
      <c r="Z25" s="353"/>
      <c r="AA25" s="352"/>
      <c r="AB25" s="353"/>
      <c r="AC25" s="352"/>
      <c r="AD25" s="353"/>
      <c r="AE25" s="352"/>
    </row>
    <row r="26" spans="2:31" ht="14.5" x14ac:dyDescent="0.35">
      <c r="B26" s="280" t="s">
        <v>54</v>
      </c>
      <c r="C26" s="347"/>
      <c r="D26" s="348"/>
      <c r="E26" s="348"/>
      <c r="F26" s="348"/>
      <c r="G26" s="348"/>
      <c r="H26" s="348"/>
      <c r="I26" s="348"/>
      <c r="J26" s="348"/>
      <c r="K26" s="348"/>
      <c r="M26" s="280" t="s">
        <v>55</v>
      </c>
      <c r="N26" s="351"/>
      <c r="O26" s="352"/>
      <c r="P26" s="353"/>
      <c r="Q26" s="352"/>
      <c r="R26" s="353"/>
      <c r="S26" s="352"/>
      <c r="T26" s="353"/>
      <c r="U26" s="352"/>
      <c r="V26" s="353"/>
      <c r="W26" s="352"/>
      <c r="X26" s="353"/>
      <c r="Y26" s="352"/>
      <c r="Z26" s="353"/>
      <c r="AA26" s="352"/>
      <c r="AB26" s="353"/>
      <c r="AC26" s="352"/>
      <c r="AD26" s="353"/>
      <c r="AE26" s="352"/>
    </row>
    <row r="27" spans="2:31" ht="24" customHeight="1" x14ac:dyDescent="0.35">
      <c r="B27" s="278" t="s">
        <v>56</v>
      </c>
      <c r="C27" s="34">
        <f>+SUM(C28:C32)</f>
        <v>0</v>
      </c>
      <c r="D27" s="35">
        <f t="shared" ref="D27:H27" si="16">+SUM(D28:D32)</f>
        <v>0</v>
      </c>
      <c r="E27" s="35">
        <f t="shared" si="16"/>
        <v>0</v>
      </c>
      <c r="F27" s="35">
        <f t="shared" si="16"/>
        <v>0</v>
      </c>
      <c r="G27" s="35">
        <f t="shared" si="16"/>
        <v>0</v>
      </c>
      <c r="H27" s="35">
        <f t="shared" si="16"/>
        <v>0</v>
      </c>
      <c r="I27" s="35">
        <f t="shared" ref="I27:K27" si="17">+SUM(I28:I32)</f>
        <v>0</v>
      </c>
      <c r="J27" s="35">
        <f t="shared" si="17"/>
        <v>0</v>
      </c>
      <c r="K27" s="35">
        <f t="shared" si="17"/>
        <v>0</v>
      </c>
      <c r="M27" s="282" t="s">
        <v>57</v>
      </c>
      <c r="N27" s="351"/>
      <c r="O27" s="352"/>
      <c r="P27" s="353"/>
      <c r="Q27" s="352"/>
      <c r="R27" s="353"/>
      <c r="S27" s="352"/>
      <c r="T27" s="353"/>
      <c r="U27" s="352"/>
      <c r="V27" s="353"/>
      <c r="W27" s="352"/>
      <c r="X27" s="353"/>
      <c r="Y27" s="352"/>
      <c r="Z27" s="353"/>
      <c r="AA27" s="352"/>
      <c r="AB27" s="353"/>
      <c r="AC27" s="352"/>
      <c r="AD27" s="353"/>
      <c r="AE27" s="352"/>
    </row>
    <row r="28" spans="2:31" ht="14.5" x14ac:dyDescent="0.35">
      <c r="B28" s="280" t="s">
        <v>58</v>
      </c>
      <c r="C28" s="347"/>
      <c r="D28" s="348"/>
      <c r="E28" s="348"/>
      <c r="F28" s="348"/>
      <c r="G28" s="348"/>
      <c r="H28" s="348"/>
      <c r="I28" s="348"/>
      <c r="J28" s="348"/>
      <c r="K28" s="348"/>
      <c r="M28" s="282" t="s">
        <v>59</v>
      </c>
      <c r="N28" s="351"/>
      <c r="O28" s="352"/>
      <c r="P28" s="353"/>
      <c r="Q28" s="352"/>
      <c r="R28" s="353"/>
      <c r="S28" s="352"/>
      <c r="T28" s="353"/>
      <c r="U28" s="352"/>
      <c r="V28" s="353"/>
      <c r="W28" s="352"/>
      <c r="X28" s="353"/>
      <c r="Y28" s="352"/>
      <c r="Z28" s="353"/>
      <c r="AA28" s="352"/>
      <c r="AB28" s="353"/>
      <c r="AC28" s="352"/>
      <c r="AD28" s="353"/>
      <c r="AE28" s="352"/>
    </row>
    <row r="29" spans="2:31" ht="14.5" x14ac:dyDescent="0.35">
      <c r="B29" s="280" t="s">
        <v>60</v>
      </c>
      <c r="C29" s="347"/>
      <c r="D29" s="348"/>
      <c r="E29" s="348"/>
      <c r="F29" s="348"/>
      <c r="G29" s="348"/>
      <c r="H29" s="348"/>
      <c r="I29" s="348"/>
      <c r="J29" s="348"/>
      <c r="K29" s="348"/>
      <c r="M29" s="282" t="s">
        <v>61</v>
      </c>
      <c r="N29" s="351"/>
      <c r="O29" s="352"/>
      <c r="P29" s="353"/>
      <c r="Q29" s="352"/>
      <c r="R29" s="353"/>
      <c r="S29" s="352"/>
      <c r="T29" s="353"/>
      <c r="U29" s="352"/>
      <c r="V29" s="353"/>
      <c r="W29" s="352"/>
      <c r="X29" s="353"/>
      <c r="Y29" s="352"/>
      <c r="Z29" s="353"/>
      <c r="AA29" s="352"/>
      <c r="AB29" s="353"/>
      <c r="AC29" s="352"/>
      <c r="AD29" s="353"/>
      <c r="AE29" s="352"/>
    </row>
    <row r="30" spans="2:31" ht="14.5" x14ac:dyDescent="0.35">
      <c r="B30" s="280" t="s">
        <v>62</v>
      </c>
      <c r="C30" s="347"/>
      <c r="D30" s="348"/>
      <c r="E30" s="348"/>
      <c r="F30" s="348"/>
      <c r="G30" s="348"/>
      <c r="H30" s="348"/>
      <c r="I30" s="348"/>
      <c r="J30" s="348"/>
      <c r="K30" s="348"/>
      <c r="M30" s="281" t="s">
        <v>63</v>
      </c>
      <c r="N30" s="39">
        <f t="shared" ref="N30:AE30" si="18">+N17-N21</f>
        <v>0</v>
      </c>
      <c r="O30" s="40">
        <f t="shared" si="18"/>
        <v>0</v>
      </c>
      <c r="P30" s="41">
        <f t="shared" si="18"/>
        <v>0</v>
      </c>
      <c r="Q30" s="40">
        <f t="shared" si="18"/>
        <v>0</v>
      </c>
      <c r="R30" s="41">
        <f t="shared" si="18"/>
        <v>0</v>
      </c>
      <c r="S30" s="40">
        <f t="shared" si="18"/>
        <v>0</v>
      </c>
      <c r="T30" s="41">
        <f t="shared" si="18"/>
        <v>0</v>
      </c>
      <c r="U30" s="40">
        <f t="shared" si="18"/>
        <v>0</v>
      </c>
      <c r="V30" s="41">
        <f t="shared" si="18"/>
        <v>0</v>
      </c>
      <c r="W30" s="40">
        <f t="shared" si="18"/>
        <v>0</v>
      </c>
      <c r="X30" s="41">
        <f t="shared" si="18"/>
        <v>0</v>
      </c>
      <c r="Y30" s="40">
        <f t="shared" si="18"/>
        <v>0</v>
      </c>
      <c r="Z30" s="41">
        <f t="shared" si="18"/>
        <v>0</v>
      </c>
      <c r="AA30" s="40">
        <f t="shared" si="18"/>
        <v>0</v>
      </c>
      <c r="AB30" s="41">
        <f t="shared" si="18"/>
        <v>0</v>
      </c>
      <c r="AC30" s="40">
        <f t="shared" si="18"/>
        <v>0</v>
      </c>
      <c r="AD30" s="41">
        <f t="shared" si="18"/>
        <v>0</v>
      </c>
      <c r="AE30" s="40">
        <f t="shared" si="18"/>
        <v>0</v>
      </c>
    </row>
    <row r="31" spans="2:31" ht="14.5" x14ac:dyDescent="0.35">
      <c r="B31" s="280" t="s">
        <v>64</v>
      </c>
      <c r="C31" s="347"/>
      <c r="D31" s="348"/>
      <c r="E31" s="348"/>
      <c r="F31" s="348"/>
      <c r="G31" s="348"/>
      <c r="H31" s="348"/>
      <c r="I31" s="348"/>
      <c r="J31" s="348"/>
      <c r="K31" s="348"/>
      <c r="M31" s="278" t="s">
        <v>65</v>
      </c>
      <c r="N31" s="39">
        <f>+N32-N33</f>
        <v>0</v>
      </c>
      <c r="O31" s="40">
        <f>+O32-O33</f>
        <v>0</v>
      </c>
      <c r="P31" s="41">
        <f t="shared" ref="P31:AE31" si="19">+P32-P33</f>
        <v>0</v>
      </c>
      <c r="Q31" s="40">
        <f t="shared" si="19"/>
        <v>0</v>
      </c>
      <c r="R31" s="41">
        <f t="shared" si="19"/>
        <v>0</v>
      </c>
      <c r="S31" s="40">
        <f t="shared" si="19"/>
        <v>0</v>
      </c>
      <c r="T31" s="41">
        <f t="shared" si="19"/>
        <v>0</v>
      </c>
      <c r="U31" s="40">
        <f t="shared" si="19"/>
        <v>0</v>
      </c>
      <c r="V31" s="41">
        <f t="shared" si="19"/>
        <v>0</v>
      </c>
      <c r="W31" s="40">
        <f t="shared" si="19"/>
        <v>0</v>
      </c>
      <c r="X31" s="41">
        <f t="shared" si="19"/>
        <v>0</v>
      </c>
      <c r="Y31" s="40">
        <f t="shared" si="19"/>
        <v>0</v>
      </c>
      <c r="Z31" s="41">
        <f t="shared" si="19"/>
        <v>0</v>
      </c>
      <c r="AA31" s="40">
        <f t="shared" si="19"/>
        <v>0</v>
      </c>
      <c r="AB31" s="41">
        <f t="shared" si="19"/>
        <v>0</v>
      </c>
      <c r="AC31" s="40">
        <f t="shared" si="19"/>
        <v>0</v>
      </c>
      <c r="AD31" s="41">
        <f t="shared" si="19"/>
        <v>0</v>
      </c>
      <c r="AE31" s="40">
        <f t="shared" si="19"/>
        <v>0</v>
      </c>
    </row>
    <row r="32" spans="2:31" ht="14.5" x14ac:dyDescent="0.35">
      <c r="B32" s="280" t="s">
        <v>66</v>
      </c>
      <c r="C32" s="347"/>
      <c r="D32" s="348"/>
      <c r="E32" s="348"/>
      <c r="F32" s="348"/>
      <c r="G32" s="348"/>
      <c r="H32" s="348"/>
      <c r="I32" s="348"/>
      <c r="J32" s="348"/>
      <c r="K32" s="348"/>
      <c r="M32" s="280" t="s">
        <v>67</v>
      </c>
      <c r="N32" s="354"/>
      <c r="O32" s="355"/>
      <c r="P32" s="356"/>
      <c r="Q32" s="355"/>
      <c r="R32" s="356"/>
      <c r="S32" s="355"/>
      <c r="T32" s="356"/>
      <c r="U32" s="355"/>
      <c r="V32" s="356"/>
      <c r="W32" s="355"/>
      <c r="X32" s="356"/>
      <c r="Y32" s="355"/>
      <c r="Z32" s="356"/>
      <c r="AA32" s="355"/>
      <c r="AB32" s="356"/>
      <c r="AC32" s="355"/>
      <c r="AD32" s="356"/>
      <c r="AE32" s="355"/>
    </row>
    <row r="33" spans="2:31" ht="14.5" x14ac:dyDescent="0.35">
      <c r="B33" s="278" t="s">
        <v>68</v>
      </c>
      <c r="C33" s="34">
        <f>+SUM(C34:C38)</f>
        <v>0</v>
      </c>
      <c r="D33" s="35">
        <f t="shared" ref="D33:K33" si="20">+SUM(D34:D38)</f>
        <v>0</v>
      </c>
      <c r="E33" s="35">
        <f t="shared" si="20"/>
        <v>0</v>
      </c>
      <c r="F33" s="35">
        <f t="shared" si="20"/>
        <v>0</v>
      </c>
      <c r="G33" s="35">
        <f t="shared" si="20"/>
        <v>0</v>
      </c>
      <c r="H33" s="35">
        <f t="shared" si="20"/>
        <v>0</v>
      </c>
      <c r="I33" s="35">
        <f t="shared" si="20"/>
        <v>0</v>
      </c>
      <c r="J33" s="35">
        <f t="shared" si="20"/>
        <v>0</v>
      </c>
      <c r="K33" s="35">
        <f t="shared" si="20"/>
        <v>0</v>
      </c>
      <c r="M33" s="280" t="s">
        <v>69</v>
      </c>
      <c r="N33" s="354"/>
      <c r="O33" s="355"/>
      <c r="P33" s="356"/>
      <c r="Q33" s="355"/>
      <c r="R33" s="356"/>
      <c r="S33" s="355"/>
      <c r="T33" s="356"/>
      <c r="U33" s="355"/>
      <c r="V33" s="356"/>
      <c r="W33" s="355"/>
      <c r="X33" s="356"/>
      <c r="Y33" s="355"/>
      <c r="Z33" s="356"/>
      <c r="AA33" s="355"/>
      <c r="AB33" s="356"/>
      <c r="AC33" s="355"/>
      <c r="AD33" s="356"/>
      <c r="AE33" s="355"/>
    </row>
    <row r="34" spans="2:31" ht="14.5" x14ac:dyDescent="0.35">
      <c r="B34" s="278" t="s">
        <v>70</v>
      </c>
      <c r="C34" s="347"/>
      <c r="D34" s="348"/>
      <c r="E34" s="348"/>
      <c r="F34" s="348"/>
      <c r="G34" s="348"/>
      <c r="H34" s="348"/>
      <c r="I34" s="348"/>
      <c r="J34" s="348"/>
      <c r="K34" s="348"/>
      <c r="M34" s="280" t="s">
        <v>71</v>
      </c>
      <c r="N34" s="351"/>
      <c r="O34" s="352"/>
      <c r="P34" s="353"/>
      <c r="Q34" s="352"/>
      <c r="R34" s="353"/>
      <c r="S34" s="352"/>
      <c r="T34" s="353"/>
      <c r="U34" s="352"/>
      <c r="V34" s="353"/>
      <c r="W34" s="352"/>
      <c r="X34" s="353"/>
      <c r="Y34" s="352"/>
      <c r="Z34" s="353"/>
      <c r="AA34" s="352"/>
      <c r="AB34" s="353"/>
      <c r="AC34" s="352"/>
      <c r="AD34" s="353"/>
      <c r="AE34" s="352"/>
    </row>
    <row r="35" spans="2:31" ht="14.5" x14ac:dyDescent="0.35">
      <c r="B35" s="278" t="s">
        <v>72</v>
      </c>
      <c r="C35" s="347"/>
      <c r="D35" s="348"/>
      <c r="E35" s="348"/>
      <c r="F35" s="348"/>
      <c r="G35" s="348"/>
      <c r="H35" s="348"/>
      <c r="I35" s="348"/>
      <c r="J35" s="348"/>
      <c r="K35" s="348"/>
      <c r="M35" s="281" t="s">
        <v>73</v>
      </c>
      <c r="N35" s="39">
        <f>N30+N31+N34</f>
        <v>0</v>
      </c>
      <c r="O35" s="40">
        <f>O30+O31+O34</f>
        <v>0</v>
      </c>
      <c r="P35" s="41">
        <f>P30+P31+P34</f>
        <v>0</v>
      </c>
      <c r="Q35" s="40">
        <f t="shared" ref="Q35:AE35" si="21">Q30+Q31+Q34</f>
        <v>0</v>
      </c>
      <c r="R35" s="41">
        <f t="shared" si="21"/>
        <v>0</v>
      </c>
      <c r="S35" s="40">
        <f t="shared" si="21"/>
        <v>0</v>
      </c>
      <c r="T35" s="41">
        <f t="shared" si="21"/>
        <v>0</v>
      </c>
      <c r="U35" s="40">
        <f t="shared" si="21"/>
        <v>0</v>
      </c>
      <c r="V35" s="41">
        <f t="shared" si="21"/>
        <v>0</v>
      </c>
      <c r="W35" s="40">
        <f t="shared" si="21"/>
        <v>0</v>
      </c>
      <c r="X35" s="41">
        <f t="shared" si="21"/>
        <v>0</v>
      </c>
      <c r="Y35" s="40">
        <f t="shared" si="21"/>
        <v>0</v>
      </c>
      <c r="Z35" s="41">
        <f t="shared" si="21"/>
        <v>0</v>
      </c>
      <c r="AA35" s="40">
        <f t="shared" si="21"/>
        <v>0</v>
      </c>
      <c r="AB35" s="41">
        <f t="shared" si="21"/>
        <v>0</v>
      </c>
      <c r="AC35" s="40">
        <f t="shared" si="21"/>
        <v>0</v>
      </c>
      <c r="AD35" s="41">
        <f t="shared" si="21"/>
        <v>0</v>
      </c>
      <c r="AE35" s="40">
        <f t="shared" si="21"/>
        <v>0</v>
      </c>
    </row>
    <row r="36" spans="2:31" ht="15" thickBot="1" x14ac:dyDescent="0.4">
      <c r="B36" s="280" t="s">
        <v>74</v>
      </c>
      <c r="C36" s="347"/>
      <c r="D36" s="348"/>
      <c r="E36" s="348"/>
      <c r="F36" s="348"/>
      <c r="G36" s="348"/>
      <c r="H36" s="348"/>
      <c r="I36" s="348"/>
      <c r="J36" s="348"/>
      <c r="K36" s="348"/>
      <c r="M36" s="281" t="s">
        <v>75</v>
      </c>
      <c r="N36" s="357"/>
      <c r="O36" s="358"/>
      <c r="P36" s="359"/>
      <c r="Q36" s="358"/>
      <c r="R36" s="359"/>
      <c r="S36" s="358"/>
      <c r="T36" s="359"/>
      <c r="U36" s="358"/>
      <c r="V36" s="359"/>
      <c r="W36" s="358"/>
      <c r="X36" s="359"/>
      <c r="Y36" s="358"/>
      <c r="Z36" s="359"/>
      <c r="AA36" s="358"/>
      <c r="AB36" s="359"/>
      <c r="AC36" s="358"/>
      <c r="AD36" s="359"/>
      <c r="AE36" s="358"/>
    </row>
    <row r="37" spans="2:31" ht="15.5" thickTop="1" thickBot="1" x14ac:dyDescent="0.4">
      <c r="B37" s="280" t="s">
        <v>76</v>
      </c>
      <c r="C37" s="347"/>
      <c r="D37" s="348"/>
      <c r="E37" s="348"/>
      <c r="F37" s="348"/>
      <c r="G37" s="348"/>
      <c r="H37" s="348"/>
      <c r="I37" s="348"/>
      <c r="J37" s="348"/>
      <c r="K37" s="348"/>
      <c r="M37" s="283" t="s">
        <v>77</v>
      </c>
      <c r="N37" s="48">
        <f>+N35-N36</f>
        <v>0</v>
      </c>
      <c r="O37" s="49">
        <f>+O35-O36</f>
        <v>0</v>
      </c>
      <c r="P37" s="50">
        <f>+P35-P36</f>
        <v>0</v>
      </c>
      <c r="Q37" s="49">
        <f t="shared" ref="Q37:AE37" si="22">+Q35-Q36</f>
        <v>0</v>
      </c>
      <c r="R37" s="50">
        <f t="shared" si="22"/>
        <v>0</v>
      </c>
      <c r="S37" s="49">
        <f t="shared" si="22"/>
        <v>0</v>
      </c>
      <c r="T37" s="50">
        <f t="shared" si="22"/>
        <v>0</v>
      </c>
      <c r="U37" s="49">
        <f t="shared" si="22"/>
        <v>0</v>
      </c>
      <c r="V37" s="50">
        <f t="shared" si="22"/>
        <v>0</v>
      </c>
      <c r="W37" s="49">
        <f t="shared" si="22"/>
        <v>0</v>
      </c>
      <c r="X37" s="50">
        <f t="shared" si="22"/>
        <v>0</v>
      </c>
      <c r="Y37" s="49">
        <f t="shared" si="22"/>
        <v>0</v>
      </c>
      <c r="Z37" s="50">
        <f t="shared" si="22"/>
        <v>0</v>
      </c>
      <c r="AA37" s="49">
        <f t="shared" si="22"/>
        <v>0</v>
      </c>
      <c r="AB37" s="50">
        <f t="shared" si="22"/>
        <v>0</v>
      </c>
      <c r="AC37" s="49">
        <f t="shared" si="22"/>
        <v>0</v>
      </c>
      <c r="AD37" s="50">
        <f t="shared" si="22"/>
        <v>0</v>
      </c>
      <c r="AE37" s="49">
        <f t="shared" si="22"/>
        <v>0</v>
      </c>
    </row>
    <row r="38" spans="2:31" ht="14.5" x14ac:dyDescent="0.35">
      <c r="B38" s="278" t="s">
        <v>78</v>
      </c>
      <c r="C38" s="347"/>
      <c r="D38" s="348"/>
      <c r="E38" s="348"/>
      <c r="F38" s="348"/>
      <c r="G38" s="348"/>
      <c r="H38" s="348"/>
      <c r="I38" s="348"/>
      <c r="J38" s="348"/>
      <c r="K38" s="348"/>
    </row>
    <row r="39" spans="2:31" ht="14.5" x14ac:dyDescent="0.35">
      <c r="B39" s="281" t="s">
        <v>79</v>
      </c>
      <c r="C39" s="34">
        <f>+C40+C41+C45+C46+C42</f>
        <v>0</v>
      </c>
      <c r="D39" s="34">
        <f t="shared" ref="D39:J39" si="23">+D40+D41+D45+D46+D42</f>
        <v>0</v>
      </c>
      <c r="E39" s="34">
        <f t="shared" si="23"/>
        <v>0</v>
      </c>
      <c r="F39" s="34">
        <f>+F40+F41+F45+F46+F42</f>
        <v>0</v>
      </c>
      <c r="G39" s="34">
        <f>+G40+G41+G45+G46+G42</f>
        <v>0</v>
      </c>
      <c r="H39" s="34">
        <f t="shared" si="23"/>
        <v>0</v>
      </c>
      <c r="I39" s="34">
        <f t="shared" si="23"/>
        <v>0</v>
      </c>
      <c r="J39" s="34">
        <f t="shared" si="23"/>
        <v>0</v>
      </c>
      <c r="K39" s="34">
        <f>+K40+K41+K45+K46+K42</f>
        <v>0</v>
      </c>
      <c r="N39" s="284"/>
      <c r="O39" s="284"/>
      <c r="P39" s="284"/>
      <c r="Q39" s="284"/>
      <c r="R39" s="284"/>
      <c r="S39" s="284"/>
      <c r="T39" s="284"/>
      <c r="U39" s="284"/>
      <c r="V39" s="284"/>
      <c r="W39" s="284"/>
      <c r="X39" s="284"/>
      <c r="Y39" s="284"/>
      <c r="Z39" s="284"/>
      <c r="AA39" s="284"/>
      <c r="AB39" s="284"/>
      <c r="AC39" s="284"/>
      <c r="AD39" s="284"/>
      <c r="AE39" s="284"/>
    </row>
    <row r="40" spans="2:31" ht="14.5" x14ac:dyDescent="0.35">
      <c r="B40" s="278" t="s">
        <v>80</v>
      </c>
      <c r="C40" s="347"/>
      <c r="D40" s="348"/>
      <c r="E40" s="348"/>
      <c r="F40" s="348"/>
      <c r="G40" s="348"/>
      <c r="H40" s="348"/>
      <c r="I40" s="348"/>
      <c r="J40" s="348"/>
      <c r="K40" s="348"/>
      <c r="V40" s="51"/>
      <c r="W40" s="51"/>
      <c r="X40" s="51"/>
    </row>
    <row r="41" spans="2:31" ht="15" thickBot="1" x14ac:dyDescent="0.4">
      <c r="B41" s="278" t="s">
        <v>81</v>
      </c>
      <c r="C41" s="347"/>
      <c r="D41" s="348"/>
      <c r="E41" s="348"/>
      <c r="F41" s="348"/>
      <c r="G41" s="348"/>
      <c r="H41" s="348"/>
      <c r="I41" s="348"/>
      <c r="J41" s="348"/>
      <c r="K41" s="348"/>
      <c r="N41" s="285" t="s">
        <v>82</v>
      </c>
      <c r="O41" s="285" t="s">
        <v>83</v>
      </c>
      <c r="P41" s="285" t="s">
        <v>84</v>
      </c>
      <c r="Q41" s="285" t="s">
        <v>85</v>
      </c>
      <c r="R41" s="285" t="str">
        <f>IF(MAX(N14:AE14)=3, "Anno a regime investimento","Anno 3°")</f>
        <v>Anno a regime investimento</v>
      </c>
      <c r="S41" s="285" t="str">
        <f>IF(MAX(N14:AE14)=4,"Anno a regime investimento",IF(MAX(N14:AE14)&lt;4,"","Anno 4°"))</f>
        <v/>
      </c>
      <c r="T41" s="285" t="str">
        <f>IF(MAX(N14:AE14)=5,"Anno a regime investimento",IF(MAX(N14:AE14)&lt;5,"","Anno 5°"))</f>
        <v/>
      </c>
    </row>
    <row r="42" spans="2:31" ht="15" thickBot="1" x14ac:dyDescent="0.4">
      <c r="B42" s="278" t="s">
        <v>86</v>
      </c>
      <c r="C42" s="34">
        <f>+SUM(C43:C44)</f>
        <v>0</v>
      </c>
      <c r="D42" s="34">
        <f t="shared" ref="D42:J42" si="24">+SUM(D43:D44)</f>
        <v>0</v>
      </c>
      <c r="E42" s="34">
        <f t="shared" si="24"/>
        <v>0</v>
      </c>
      <c r="F42" s="34">
        <f t="shared" si="24"/>
        <v>0</v>
      </c>
      <c r="G42" s="34">
        <f t="shared" si="24"/>
        <v>0</v>
      </c>
      <c r="H42" s="34">
        <f t="shared" si="24"/>
        <v>0</v>
      </c>
      <c r="I42" s="34">
        <f t="shared" si="24"/>
        <v>0</v>
      </c>
      <c r="J42" s="34">
        <f t="shared" si="24"/>
        <v>0</v>
      </c>
      <c r="K42" s="34">
        <f>+SUM(K43:K44)</f>
        <v>0</v>
      </c>
      <c r="M42" s="275" t="s">
        <v>87</v>
      </c>
    </row>
    <row r="43" spans="2:31" ht="14.5" x14ac:dyDescent="0.35">
      <c r="B43" s="278" t="s">
        <v>88</v>
      </c>
      <c r="C43" s="347"/>
      <c r="D43" s="348"/>
      <c r="E43" s="348"/>
      <c r="F43" s="348"/>
      <c r="G43" s="348"/>
      <c r="H43" s="348"/>
      <c r="I43" s="348"/>
      <c r="J43" s="348"/>
      <c r="K43" s="348"/>
      <c r="M43" s="286" t="s">
        <v>89</v>
      </c>
      <c r="N43" s="287">
        <f ca="1">IFERROR(OFFSET(M14,MATCH(M37,M15:M37,0),MATCH(-1,N14:AE14,0)),0)</f>
        <v>0</v>
      </c>
      <c r="O43" s="288">
        <f ca="1">IFERROR(OFFSET(M14,MATCH(M37,M15:M37,0),MATCH(0,N14:AE14,0)),0)</f>
        <v>0</v>
      </c>
      <c r="P43" s="288">
        <f ca="1">IFERROR(OFFSET(M14,MATCH(M37,M15:M37,0),MATCH(1,N14:AE14,0)),0)</f>
        <v>0</v>
      </c>
      <c r="Q43" s="288">
        <f ca="1">IFERROR(OFFSET(M14,MATCH(M37,M15:M37,0),MATCH(2,N14:AE14,0)),0)</f>
        <v>0</v>
      </c>
      <c r="R43" s="288">
        <f ca="1">IFERROR(OFFSET(M14,MATCH(M37,M15:M37,0),MATCH(3,N14:AE14,0)),0)</f>
        <v>0</v>
      </c>
      <c r="S43" s="288">
        <f ca="1">IFERROR(OFFSET(M14,MATCH(M37,M15:M37,0),MATCH(4,N14:AE14,0)),0)</f>
        <v>0</v>
      </c>
      <c r="T43" s="289">
        <f ca="1">IFERROR(OFFSET(M14,MATCH(M37,M15:M37,0),MATCH(5,N14:AE14,0)),0)</f>
        <v>0</v>
      </c>
    </row>
    <row r="44" spans="2:31" ht="14.5" x14ac:dyDescent="0.35">
      <c r="B44" s="278" t="s">
        <v>90</v>
      </c>
      <c r="C44" s="347"/>
      <c r="D44" s="348"/>
      <c r="E44" s="348"/>
      <c r="F44" s="348"/>
      <c r="G44" s="348"/>
      <c r="H44" s="348"/>
      <c r="I44" s="348"/>
      <c r="J44" s="348"/>
      <c r="K44" s="348"/>
      <c r="M44" s="290" t="s">
        <v>91</v>
      </c>
      <c r="N44" s="291">
        <f ca="1">IFERROR(OFFSET(M14,MATCH(M26,M15:M37,0),MATCH(-1,N14:AE14,0)),0)</f>
        <v>0</v>
      </c>
      <c r="O44" s="292">
        <f ca="1">IFERROR(OFFSET(M14,MATCH(M26,M15:M37,0),MATCH(0,N14:AE14,0)),0)</f>
        <v>0</v>
      </c>
      <c r="P44" s="292">
        <f ca="1">IFERROR(OFFSET(M14,MATCH(M26,M15:M37,0),MATCH(1,N14:AE14,0)),0)</f>
        <v>0</v>
      </c>
      <c r="Q44" s="292">
        <f ca="1">IFERROR(OFFSET(M14,MATCH(M26,M15:M37,0),MATCH(2,N14:AE14,0)),0)</f>
        <v>0</v>
      </c>
      <c r="R44" s="292">
        <f ca="1">IFERROR(OFFSET(M14,MATCH(M26,M15:M37,0),MATCH(3,N14:AE14,0)),0)</f>
        <v>0</v>
      </c>
      <c r="S44" s="292">
        <f ca="1">IFERROR(OFFSET(M14,MATCH(M26,M15:M37,0),MATCH(4,N14:AE14,0)),0)</f>
        <v>0</v>
      </c>
      <c r="T44" s="293">
        <f ca="1">IFERROR(OFFSET(M14,MATCH(M26,M15:M37,0),MATCH(5,N14:AE14,0)),0)</f>
        <v>0</v>
      </c>
    </row>
    <row r="45" spans="2:31" ht="14.5" x14ac:dyDescent="0.35">
      <c r="B45" s="278" t="s">
        <v>92</v>
      </c>
      <c r="C45" s="347"/>
      <c r="D45" s="348"/>
      <c r="E45" s="348"/>
      <c r="F45" s="348"/>
      <c r="G45" s="348"/>
      <c r="H45" s="348"/>
      <c r="I45" s="348"/>
      <c r="J45" s="348"/>
      <c r="K45" s="348"/>
      <c r="M45" s="294" t="s">
        <v>93</v>
      </c>
      <c r="N45" s="291">
        <f ca="1">IFERROR(OFFSET(M14,MATCH(M28,M15:M37,0),MATCH(-1,N14:AE14,0)),0)</f>
        <v>0</v>
      </c>
      <c r="O45" s="292">
        <f ca="1">IFERROR(OFFSET(M14,MATCH(M28,M15:M37,0),MATCH(0,N14:AE14,0)),0)</f>
        <v>0</v>
      </c>
      <c r="P45" s="292">
        <f ca="1">IFERROR(OFFSET(M14,MATCH(M28,M15:M37,0),MATCH(1,N14:AE14,0)),0)</f>
        <v>0</v>
      </c>
      <c r="Q45" s="292">
        <f ca="1">IFERROR(OFFSET(M14,MATCH(M28,M15:M37,0),MATCH(2,N14:AE14,0)),0)</f>
        <v>0</v>
      </c>
      <c r="R45" s="292">
        <f ca="1">IFERROR(OFFSET(M14,MATCH(M28,M15:M37,0),MATCH(3,N14:AE14,0)),0)</f>
        <v>0</v>
      </c>
      <c r="S45" s="292">
        <f ca="1">IFERROR(OFFSET(M14,MATCH(M28,M15:M37,0),MATCH(4,N14:AE14,0)),0)</f>
        <v>0</v>
      </c>
      <c r="T45" s="293">
        <f ca="1">IFERROR(OFFSET(M14,MATCH(M28,M15:M37,0),MATCH(5,N14:AE14,0)),0)</f>
        <v>0</v>
      </c>
    </row>
    <row r="46" spans="2:31" ht="14.5" x14ac:dyDescent="0.35">
      <c r="B46" s="278" t="s">
        <v>94</v>
      </c>
      <c r="C46" s="347"/>
      <c r="D46" s="348"/>
      <c r="E46" s="348"/>
      <c r="F46" s="348"/>
      <c r="G46" s="348"/>
      <c r="H46" s="348"/>
      <c r="I46" s="348"/>
      <c r="J46" s="348"/>
      <c r="K46" s="348"/>
      <c r="M46" s="295" t="s">
        <v>95</v>
      </c>
      <c r="N46" s="296">
        <f ca="1">SUM(N43:N45)</f>
        <v>0</v>
      </c>
      <c r="O46" s="297">
        <f t="shared" ref="O46:T46" ca="1" si="25">SUM(O43:O45)</f>
        <v>0</v>
      </c>
      <c r="P46" s="297">
        <f t="shared" ca="1" si="25"/>
        <v>0</v>
      </c>
      <c r="Q46" s="297">
        <f t="shared" ca="1" si="25"/>
        <v>0</v>
      </c>
      <c r="R46" s="297">
        <f t="shared" ca="1" si="25"/>
        <v>0</v>
      </c>
      <c r="S46" s="297">
        <f t="shared" ca="1" si="25"/>
        <v>0</v>
      </c>
      <c r="T46" s="298">
        <f t="shared" ca="1" si="25"/>
        <v>0</v>
      </c>
    </row>
    <row r="47" spans="2:31" ht="15" thickBot="1" x14ac:dyDescent="0.4">
      <c r="B47" s="299" t="s">
        <v>96</v>
      </c>
      <c r="C47" s="347"/>
      <c r="D47" s="348"/>
      <c r="E47" s="348"/>
      <c r="F47" s="348"/>
      <c r="G47" s="348"/>
      <c r="H47" s="348"/>
      <c r="I47" s="348"/>
      <c r="J47" s="348"/>
      <c r="K47" s="348"/>
      <c r="M47" s="290" t="s">
        <v>97</v>
      </c>
      <c r="N47" s="360"/>
      <c r="O47" s="361"/>
      <c r="P47" s="361"/>
      <c r="Q47" s="361"/>
      <c r="R47" s="361"/>
      <c r="S47" s="361"/>
      <c r="T47" s="362"/>
    </row>
    <row r="48" spans="2:31" ht="15" thickBot="1" x14ac:dyDescent="0.35">
      <c r="B48" s="275" t="s">
        <v>98</v>
      </c>
      <c r="C48" s="64">
        <f>+C49+C52+C53+C54+C67</f>
        <v>0</v>
      </c>
      <c r="D48" s="23">
        <f t="shared" ref="D48:K48" si="26">+D49+D52+D53+D54+D67</f>
        <v>0</v>
      </c>
      <c r="E48" s="23">
        <f t="shared" si="26"/>
        <v>0</v>
      </c>
      <c r="F48" s="23">
        <f t="shared" si="26"/>
        <v>0</v>
      </c>
      <c r="G48" s="23">
        <f t="shared" si="26"/>
        <v>0</v>
      </c>
      <c r="H48" s="23">
        <f t="shared" si="26"/>
        <v>0</v>
      </c>
      <c r="I48" s="23">
        <f t="shared" si="26"/>
        <v>0</v>
      </c>
      <c r="J48" s="23">
        <f t="shared" si="26"/>
        <v>0</v>
      </c>
      <c r="K48" s="23">
        <f t="shared" si="26"/>
        <v>0</v>
      </c>
      <c r="M48" s="295" t="s">
        <v>99</v>
      </c>
      <c r="N48" s="291">
        <f>-N47</f>
        <v>0</v>
      </c>
      <c r="O48" s="292">
        <f t="shared" ref="O48:T48" si="27">-O47</f>
        <v>0</v>
      </c>
      <c r="P48" s="292">
        <f t="shared" si="27"/>
        <v>0</v>
      </c>
      <c r="Q48" s="292">
        <f t="shared" si="27"/>
        <v>0</v>
      </c>
      <c r="R48" s="292">
        <f t="shared" si="27"/>
        <v>0</v>
      </c>
      <c r="S48" s="292">
        <f t="shared" si="27"/>
        <v>0</v>
      </c>
      <c r="T48" s="293">
        <f t="shared" si="27"/>
        <v>0</v>
      </c>
    </row>
    <row r="49" spans="2:20" ht="14.5" x14ac:dyDescent="0.35">
      <c r="B49" s="276" t="s">
        <v>100</v>
      </c>
      <c r="C49" s="34">
        <f>+C50+C51</f>
        <v>0</v>
      </c>
      <c r="D49" s="35">
        <f t="shared" ref="D49:K49" si="28">+D50+D51</f>
        <v>0</v>
      </c>
      <c r="E49" s="35">
        <f t="shared" si="28"/>
        <v>0</v>
      </c>
      <c r="F49" s="35">
        <f t="shared" si="28"/>
        <v>0</v>
      </c>
      <c r="G49" s="35">
        <f t="shared" si="28"/>
        <v>0</v>
      </c>
      <c r="H49" s="35">
        <f t="shared" si="28"/>
        <v>0</v>
      </c>
      <c r="I49" s="35">
        <f t="shared" si="28"/>
        <v>0</v>
      </c>
      <c r="J49" s="35">
        <f t="shared" si="28"/>
        <v>0</v>
      </c>
      <c r="K49" s="35">
        <f t="shared" si="28"/>
        <v>0</v>
      </c>
      <c r="M49" s="300" t="s">
        <v>101</v>
      </c>
      <c r="N49" s="429"/>
      <c r="O49" s="430"/>
      <c r="P49" s="430"/>
      <c r="Q49" s="430"/>
      <c r="R49" s="430"/>
      <c r="S49" s="430"/>
      <c r="T49" s="431"/>
    </row>
    <row r="50" spans="2:20" ht="14.5" x14ac:dyDescent="0.35">
      <c r="B50" s="278" t="s">
        <v>102</v>
      </c>
      <c r="C50" s="347"/>
      <c r="D50" s="348"/>
      <c r="E50" s="348"/>
      <c r="F50" s="348"/>
      <c r="G50" s="348"/>
      <c r="H50" s="348"/>
      <c r="I50" s="348"/>
      <c r="J50" s="348"/>
      <c r="K50" s="348"/>
      <c r="M50" s="301" t="s">
        <v>103</v>
      </c>
      <c r="N50" s="364"/>
      <c r="O50" s="365"/>
      <c r="P50" s="365"/>
      <c r="Q50" s="365"/>
      <c r="R50" s="365"/>
      <c r="S50" s="365"/>
      <c r="T50" s="366"/>
    </row>
    <row r="51" spans="2:20" ht="14.5" x14ac:dyDescent="0.35">
      <c r="B51" s="278" t="s">
        <v>104</v>
      </c>
      <c r="C51" s="347"/>
      <c r="D51" s="348"/>
      <c r="E51" s="348"/>
      <c r="F51" s="348"/>
      <c r="G51" s="348"/>
      <c r="H51" s="348"/>
      <c r="I51" s="348"/>
      <c r="J51" s="348"/>
      <c r="K51" s="348"/>
      <c r="M51" s="301" t="s">
        <v>105</v>
      </c>
      <c r="N51" s="364"/>
      <c r="O51" s="365"/>
      <c r="P51" s="365"/>
      <c r="Q51" s="365"/>
      <c r="R51" s="365"/>
      <c r="S51" s="365"/>
      <c r="T51" s="366"/>
    </row>
    <row r="52" spans="2:20" ht="14.5" x14ac:dyDescent="0.35">
      <c r="B52" s="281" t="s">
        <v>106</v>
      </c>
      <c r="C52" s="347"/>
      <c r="D52" s="348"/>
      <c r="E52" s="348"/>
      <c r="F52" s="348"/>
      <c r="G52" s="348"/>
      <c r="H52" s="348"/>
      <c r="I52" s="348"/>
      <c r="J52" s="348"/>
      <c r="K52" s="348"/>
      <c r="M52" s="301" t="s">
        <v>107</v>
      </c>
      <c r="N52" s="364"/>
      <c r="O52" s="365"/>
      <c r="P52" s="365"/>
      <c r="Q52" s="365"/>
      <c r="R52" s="365"/>
      <c r="S52" s="365"/>
      <c r="T52" s="366"/>
    </row>
    <row r="53" spans="2:20" ht="14.5" x14ac:dyDescent="0.35">
      <c r="B53" s="281" t="s">
        <v>108</v>
      </c>
      <c r="C53" s="347"/>
      <c r="D53" s="348"/>
      <c r="E53" s="348"/>
      <c r="F53" s="348"/>
      <c r="G53" s="348"/>
      <c r="H53" s="348"/>
      <c r="I53" s="348"/>
      <c r="J53" s="348"/>
      <c r="K53" s="348"/>
      <c r="M53" s="301" t="s">
        <v>109</v>
      </c>
      <c r="N53" s="302"/>
      <c r="O53" s="303"/>
      <c r="P53" s="363">
        <f>+'FONTI - IMPIEGHI'!C38</f>
        <v>0</v>
      </c>
      <c r="Q53" s="363">
        <f>+'FONTI - IMPIEGHI'!D38</f>
        <v>0</v>
      </c>
      <c r="R53" s="303"/>
      <c r="S53" s="303"/>
      <c r="T53" s="304"/>
    </row>
    <row r="54" spans="2:20" ht="14.5" x14ac:dyDescent="0.35">
      <c r="B54" s="281" t="s">
        <v>110</v>
      </c>
      <c r="C54" s="34">
        <f>+C55+C58+C61+C64</f>
        <v>0</v>
      </c>
      <c r="D54" s="35">
        <f>+D55+D58+D61+D64</f>
        <v>0</v>
      </c>
      <c r="E54" s="35">
        <f t="shared" ref="E54:K54" si="29">+E55+E58+E61+E64</f>
        <v>0</v>
      </c>
      <c r="F54" s="35">
        <f t="shared" si="29"/>
        <v>0</v>
      </c>
      <c r="G54" s="35">
        <f t="shared" si="29"/>
        <v>0</v>
      </c>
      <c r="H54" s="35">
        <f t="shared" si="29"/>
        <v>0</v>
      </c>
      <c r="I54" s="35">
        <f t="shared" si="29"/>
        <v>0</v>
      </c>
      <c r="J54" s="35">
        <f t="shared" si="29"/>
        <v>0</v>
      </c>
      <c r="K54" s="35">
        <f t="shared" si="29"/>
        <v>0</v>
      </c>
      <c r="M54" s="301" t="s">
        <v>111</v>
      </c>
      <c r="N54" s="302"/>
      <c r="O54" s="303"/>
      <c r="P54" s="363">
        <f>+'FONTI - IMPIEGHI'!C39</f>
        <v>0</v>
      </c>
      <c r="Q54" s="363">
        <f>+'FONTI - IMPIEGHI'!D39</f>
        <v>0</v>
      </c>
      <c r="R54" s="303"/>
      <c r="S54" s="303"/>
      <c r="T54" s="304"/>
    </row>
    <row r="55" spans="2:20" ht="14.5" x14ac:dyDescent="0.35">
      <c r="B55" s="278" t="s">
        <v>112</v>
      </c>
      <c r="C55" s="34">
        <f>+C56+C57</f>
        <v>0</v>
      </c>
      <c r="D55" s="35">
        <f t="shared" ref="D55:K55" si="30">+D56+D57</f>
        <v>0</v>
      </c>
      <c r="E55" s="35">
        <f t="shared" si="30"/>
        <v>0</v>
      </c>
      <c r="F55" s="35">
        <f t="shared" si="30"/>
        <v>0</v>
      </c>
      <c r="G55" s="35">
        <f t="shared" si="30"/>
        <v>0</v>
      </c>
      <c r="H55" s="35">
        <f t="shared" si="30"/>
        <v>0</v>
      </c>
      <c r="I55" s="35">
        <f t="shared" si="30"/>
        <v>0</v>
      </c>
      <c r="J55" s="35">
        <f t="shared" si="30"/>
        <v>0</v>
      </c>
      <c r="K55" s="35">
        <f t="shared" si="30"/>
        <v>0</v>
      </c>
      <c r="M55" s="294" t="s">
        <v>284</v>
      </c>
      <c r="N55" s="364">
        <v>1</v>
      </c>
      <c r="O55" s="365"/>
      <c r="P55" s="365"/>
      <c r="Q55" s="365"/>
      <c r="R55" s="365"/>
      <c r="S55" s="365"/>
      <c r="T55" s="366"/>
    </row>
    <row r="56" spans="2:20" ht="14.5" x14ac:dyDescent="0.35">
      <c r="B56" s="278" t="s">
        <v>114</v>
      </c>
      <c r="C56" s="347"/>
      <c r="D56" s="348"/>
      <c r="E56" s="348"/>
      <c r="F56" s="348"/>
      <c r="G56" s="348"/>
      <c r="H56" s="348"/>
      <c r="I56" s="348"/>
      <c r="J56" s="348"/>
      <c r="K56" s="348"/>
      <c r="M56" s="305" t="s">
        <v>115</v>
      </c>
      <c r="N56" s="302"/>
      <c r="O56" s="303"/>
      <c r="P56" s="303"/>
      <c r="Q56" s="303"/>
      <c r="R56" s="306">
        <f>(SUM($P$53:$Q$53)/10)</f>
        <v>0</v>
      </c>
      <c r="S56" s="306">
        <f>(SUM($P$53:$Q$53)/10)</f>
        <v>0</v>
      </c>
      <c r="T56" s="307">
        <f>(SUM($P$53:$Q$53)/10)</f>
        <v>0</v>
      </c>
    </row>
    <row r="57" spans="2:20" ht="14.5" x14ac:dyDescent="0.35">
      <c r="B57" s="278" t="s">
        <v>116</v>
      </c>
      <c r="C57" s="347"/>
      <c r="D57" s="348"/>
      <c r="E57" s="348"/>
      <c r="F57" s="348"/>
      <c r="G57" s="348"/>
      <c r="H57" s="348"/>
      <c r="I57" s="348"/>
      <c r="J57" s="348"/>
      <c r="K57" s="348"/>
      <c r="M57" s="294" t="s">
        <v>117</v>
      </c>
      <c r="N57" s="364">
        <v>11</v>
      </c>
      <c r="O57" s="365"/>
      <c r="P57" s="365"/>
      <c r="Q57" s="365"/>
      <c r="R57" s="365"/>
      <c r="S57" s="365"/>
      <c r="T57" s="366"/>
    </row>
    <row r="58" spans="2:20" ht="14.5" x14ac:dyDescent="0.35">
      <c r="B58" s="278" t="s">
        <v>118</v>
      </c>
      <c r="C58" s="34">
        <f>+C59+C60</f>
        <v>0</v>
      </c>
      <c r="D58" s="35">
        <f t="shared" ref="D58:K58" si="31">+D59+D60</f>
        <v>0</v>
      </c>
      <c r="E58" s="35">
        <f t="shared" si="31"/>
        <v>0</v>
      </c>
      <c r="F58" s="35">
        <f t="shared" si="31"/>
        <v>0</v>
      </c>
      <c r="G58" s="35">
        <f t="shared" si="31"/>
        <v>0</v>
      </c>
      <c r="H58" s="35">
        <f t="shared" si="31"/>
        <v>0</v>
      </c>
      <c r="I58" s="35">
        <f t="shared" si="31"/>
        <v>0</v>
      </c>
      <c r="J58" s="35">
        <f t="shared" si="31"/>
        <v>0</v>
      </c>
      <c r="K58" s="35">
        <f t="shared" si="31"/>
        <v>0</v>
      </c>
      <c r="M58" s="308" t="s">
        <v>119</v>
      </c>
      <c r="N58" s="309">
        <f>+N50+N51+N52+N53-N55+N57+N54-N56</f>
        <v>10</v>
      </c>
      <c r="O58" s="306">
        <f t="shared" ref="O58:T58" si="32">+O50+O51+O52+O53-O55+O57+O54-O56</f>
        <v>0</v>
      </c>
      <c r="P58" s="306">
        <f>+P50+P51+P52+P53-P55+P57+P54-P56</f>
        <v>0</v>
      </c>
      <c r="Q58" s="306">
        <f>+Q50+Q51+Q52+Q53-Q55+Q57+Q54-Q56</f>
        <v>0</v>
      </c>
      <c r="R58" s="306">
        <f>+R50+R51+R52+R53-R55+R57+R54-R56</f>
        <v>0</v>
      </c>
      <c r="S58" s="306">
        <f t="shared" si="32"/>
        <v>0</v>
      </c>
      <c r="T58" s="307">
        <f t="shared" si="32"/>
        <v>0</v>
      </c>
    </row>
    <row r="59" spans="2:20" ht="14.5" x14ac:dyDescent="0.35">
      <c r="B59" s="278" t="s">
        <v>120</v>
      </c>
      <c r="C59" s="347"/>
      <c r="D59" s="348"/>
      <c r="E59" s="348"/>
      <c r="F59" s="348"/>
      <c r="G59" s="348"/>
      <c r="H59" s="348"/>
      <c r="I59" s="348"/>
      <c r="J59" s="348"/>
      <c r="K59" s="348"/>
      <c r="M59" s="300" t="s">
        <v>121</v>
      </c>
      <c r="N59" s="364">
        <v>1</v>
      </c>
      <c r="O59" s="365"/>
      <c r="P59" s="306">
        <f ca="1">+O60</f>
        <v>0</v>
      </c>
      <c r="Q59" s="306">
        <f t="shared" ref="Q59:T59" ca="1" si="33">+P60</f>
        <v>0</v>
      </c>
      <c r="R59" s="306">
        <f t="shared" ca="1" si="33"/>
        <v>0</v>
      </c>
      <c r="S59" s="306">
        <f t="shared" ca="1" si="33"/>
        <v>0</v>
      </c>
      <c r="T59" s="307">
        <f t="shared" ca="1" si="33"/>
        <v>0</v>
      </c>
    </row>
    <row r="60" spans="2:20" ht="15" thickBot="1" x14ac:dyDescent="0.4">
      <c r="B60" s="278" t="s">
        <v>122</v>
      </c>
      <c r="C60" s="347"/>
      <c r="D60" s="348"/>
      <c r="E60" s="348"/>
      <c r="F60" s="348"/>
      <c r="G60" s="348"/>
      <c r="H60" s="348"/>
      <c r="I60" s="348"/>
      <c r="J60" s="348"/>
      <c r="K60" s="348"/>
      <c r="M60" s="310" t="s">
        <v>123</v>
      </c>
      <c r="N60" s="311">
        <f ca="1">+N46+N48+N58+N59</f>
        <v>11</v>
      </c>
      <c r="O60" s="312">
        <f ca="1">+O46+O48+O58+O59</f>
        <v>0</v>
      </c>
      <c r="P60" s="312">
        <f t="shared" ref="P60:T60" ca="1" si="34">+P46+P48+P58+P59</f>
        <v>0</v>
      </c>
      <c r="Q60" s="312">
        <f t="shared" ca="1" si="34"/>
        <v>0</v>
      </c>
      <c r="R60" s="312">
        <f t="shared" ca="1" si="34"/>
        <v>0</v>
      </c>
      <c r="S60" s="312">
        <f t="shared" ca="1" si="34"/>
        <v>0</v>
      </c>
      <c r="T60" s="313">
        <f t="shared" ca="1" si="34"/>
        <v>0</v>
      </c>
    </row>
    <row r="61" spans="2:20" ht="14.5" x14ac:dyDescent="0.35">
      <c r="B61" s="278" t="s">
        <v>124</v>
      </c>
      <c r="C61" s="34">
        <f>+C62+C63</f>
        <v>0</v>
      </c>
      <c r="D61" s="35">
        <f t="shared" ref="D61:K61" si="35">+D62+D63</f>
        <v>0</v>
      </c>
      <c r="E61" s="35">
        <f t="shared" si="35"/>
        <v>0</v>
      </c>
      <c r="F61" s="35">
        <f t="shared" si="35"/>
        <v>0</v>
      </c>
      <c r="G61" s="35">
        <f t="shared" si="35"/>
        <v>0</v>
      </c>
      <c r="H61" s="35">
        <f t="shared" si="35"/>
        <v>0</v>
      </c>
      <c r="I61" s="35">
        <f t="shared" si="35"/>
        <v>0</v>
      </c>
      <c r="J61" s="35">
        <f t="shared" si="35"/>
        <v>0</v>
      </c>
      <c r="K61" s="35">
        <f t="shared" si="35"/>
        <v>0</v>
      </c>
    </row>
    <row r="62" spans="2:20" ht="14.5" x14ac:dyDescent="0.35">
      <c r="B62" s="278" t="s">
        <v>125</v>
      </c>
      <c r="C62" s="347"/>
      <c r="D62" s="348"/>
      <c r="E62" s="348"/>
      <c r="F62" s="348"/>
      <c r="G62" s="348"/>
      <c r="H62" s="348"/>
      <c r="I62" s="348"/>
      <c r="J62" s="348"/>
      <c r="K62" s="348"/>
    </row>
    <row r="63" spans="2:20" ht="14.5" x14ac:dyDescent="0.35">
      <c r="B63" s="278" t="s">
        <v>126</v>
      </c>
      <c r="C63" s="347"/>
      <c r="D63" s="348"/>
      <c r="E63" s="348"/>
      <c r="F63" s="348"/>
      <c r="G63" s="348"/>
      <c r="H63" s="348"/>
      <c r="I63" s="348"/>
      <c r="J63" s="348"/>
      <c r="K63" s="348"/>
    </row>
    <row r="64" spans="2:20" ht="14.5" x14ac:dyDescent="0.35">
      <c r="B64" s="278" t="s">
        <v>127</v>
      </c>
      <c r="C64" s="34">
        <f>+C65+C66</f>
        <v>0</v>
      </c>
      <c r="D64" s="35">
        <f t="shared" ref="D64:K64" si="36">+D65+D66</f>
        <v>0</v>
      </c>
      <c r="E64" s="35">
        <f t="shared" si="36"/>
        <v>0</v>
      </c>
      <c r="F64" s="35">
        <f t="shared" si="36"/>
        <v>0</v>
      </c>
      <c r="G64" s="35">
        <f t="shared" si="36"/>
        <v>0</v>
      </c>
      <c r="H64" s="35">
        <f t="shared" si="36"/>
        <v>0</v>
      </c>
      <c r="I64" s="35">
        <f t="shared" si="36"/>
        <v>0</v>
      </c>
      <c r="J64" s="35">
        <f t="shared" si="36"/>
        <v>0</v>
      </c>
      <c r="K64" s="35">
        <f t="shared" si="36"/>
        <v>0</v>
      </c>
    </row>
    <row r="65" spans="1:31" ht="14.5" x14ac:dyDescent="0.35">
      <c r="B65" s="278" t="s">
        <v>128</v>
      </c>
      <c r="C65" s="347"/>
      <c r="D65" s="348"/>
      <c r="E65" s="348"/>
      <c r="F65" s="348"/>
      <c r="G65" s="348"/>
      <c r="H65" s="348"/>
      <c r="I65" s="348"/>
      <c r="J65" s="348"/>
      <c r="K65" s="348"/>
    </row>
    <row r="66" spans="1:31" ht="14.5" x14ac:dyDescent="0.35">
      <c r="B66" s="278" t="s">
        <v>129</v>
      </c>
      <c r="C66" s="347"/>
      <c r="D66" s="348"/>
      <c r="E66" s="348"/>
      <c r="F66" s="348"/>
      <c r="G66" s="348"/>
      <c r="H66" s="348"/>
      <c r="I66" s="348"/>
      <c r="J66" s="348"/>
      <c r="K66" s="348"/>
    </row>
    <row r="67" spans="1:31" ht="15" thickBot="1" x14ac:dyDescent="0.4">
      <c r="B67" s="314" t="s">
        <v>130</v>
      </c>
      <c r="C67" s="349"/>
      <c r="D67" s="350"/>
      <c r="E67" s="350"/>
      <c r="F67" s="350"/>
      <c r="G67" s="350"/>
      <c r="H67" s="350"/>
      <c r="I67" s="350"/>
      <c r="J67" s="350"/>
      <c r="K67" s="350"/>
    </row>
    <row r="68" spans="1:31" ht="12" x14ac:dyDescent="0.3">
      <c r="D68" s="315"/>
      <c r="E68" s="315"/>
      <c r="F68" s="315"/>
    </row>
    <row r="69" spans="1:31" ht="12" x14ac:dyDescent="0.3">
      <c r="D69" s="315"/>
      <c r="E69" s="315"/>
      <c r="F69" s="315"/>
    </row>
    <row r="70" spans="1:31" ht="14.5" x14ac:dyDescent="0.35">
      <c r="C70" s="51"/>
      <c r="D70" s="51"/>
      <c r="E70" s="51"/>
      <c r="F70" s="51"/>
      <c r="G70" s="51"/>
    </row>
    <row r="71" spans="1:31" ht="1.5" customHeight="1" x14ac:dyDescent="0.3">
      <c r="D71" s="315"/>
      <c r="E71" s="315"/>
      <c r="F71" s="315"/>
    </row>
    <row r="72" spans="1:31" ht="6" hidden="1" customHeight="1" x14ac:dyDescent="0.3">
      <c r="D72" s="315"/>
      <c r="E72" s="315"/>
      <c r="F72" s="315"/>
    </row>
    <row r="73" spans="1:31" ht="43.5" customHeight="1" x14ac:dyDescent="0.2">
      <c r="A73" s="428" t="s">
        <v>285</v>
      </c>
      <c r="B73" s="428"/>
      <c r="C73" s="428"/>
      <c r="D73" s="428"/>
      <c r="E73" s="428"/>
      <c r="F73" s="428"/>
      <c r="G73" s="428"/>
      <c r="H73" s="428"/>
      <c r="I73" s="428"/>
      <c r="J73" s="428"/>
      <c r="K73" s="428"/>
      <c r="L73" s="428"/>
      <c r="M73" s="428"/>
      <c r="N73" s="428"/>
      <c r="O73" s="428"/>
      <c r="P73" s="428"/>
      <c r="Q73" s="428"/>
      <c r="R73" s="428"/>
      <c r="S73" s="428"/>
      <c r="T73" s="428"/>
      <c r="U73" s="428"/>
      <c r="V73" s="428"/>
      <c r="W73" s="428"/>
      <c r="X73" s="428"/>
      <c r="Y73" s="428"/>
      <c r="Z73" s="428"/>
      <c r="AA73" s="428"/>
      <c r="AB73" s="428"/>
      <c r="AC73" s="428"/>
      <c r="AD73" s="428"/>
      <c r="AE73" s="428"/>
    </row>
    <row r="74" spans="1:31" ht="11.25" hidden="1" customHeight="1" x14ac:dyDescent="0.2">
      <c r="A74" s="428"/>
      <c r="B74" s="428"/>
      <c r="C74" s="428"/>
      <c r="D74" s="428"/>
      <c r="E74" s="428"/>
      <c r="F74" s="428"/>
      <c r="G74" s="428"/>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row>
    <row r="75" spans="1:31" ht="14.5" hidden="1" x14ac:dyDescent="0.35">
      <c r="B75"/>
      <c r="C75"/>
      <c r="D75"/>
      <c r="E75"/>
      <c r="F75"/>
      <c r="G75"/>
    </row>
    <row r="76" spans="1:31" ht="14.5" hidden="1" x14ac:dyDescent="0.35">
      <c r="B76"/>
      <c r="C76"/>
      <c r="D76"/>
      <c r="E76"/>
      <c r="F76"/>
      <c r="G76"/>
    </row>
    <row r="77" spans="1:31" ht="14.5" hidden="1" x14ac:dyDescent="0.35">
      <c r="B77"/>
      <c r="C77"/>
      <c r="D77"/>
      <c r="E77"/>
      <c r="F77"/>
      <c r="G77"/>
    </row>
    <row r="78" spans="1:31" ht="14.5" hidden="1" customHeight="1" x14ac:dyDescent="0.35">
      <c r="B78"/>
      <c r="C78"/>
      <c r="D78"/>
      <c r="E78"/>
      <c r="F78"/>
      <c r="G78"/>
    </row>
    <row r="79" spans="1:31" ht="15" hidden="1" customHeight="1" x14ac:dyDescent="0.35">
      <c r="B79"/>
      <c r="C79"/>
      <c r="D79"/>
      <c r="E79"/>
      <c r="F79"/>
      <c r="G79"/>
    </row>
    <row r="80" spans="1:31" ht="14.5" hidden="1" x14ac:dyDescent="0.35">
      <c r="B80"/>
      <c r="C80"/>
      <c r="D80"/>
      <c r="E80"/>
      <c r="F80"/>
      <c r="G80"/>
    </row>
    <row r="81" spans="2:7" ht="14.5" hidden="1" x14ac:dyDescent="0.35">
      <c r="B81"/>
      <c r="C81"/>
      <c r="D81"/>
      <c r="E81"/>
      <c r="F81"/>
      <c r="G81"/>
    </row>
    <row r="82" spans="2:7" ht="14.5" hidden="1" x14ac:dyDescent="0.35">
      <c r="B82"/>
      <c r="C82"/>
      <c r="D82"/>
      <c r="E82"/>
      <c r="F82"/>
      <c r="G82"/>
    </row>
    <row r="83" spans="2:7" ht="14.5" hidden="1" x14ac:dyDescent="0.35">
      <c r="B83"/>
      <c r="C83"/>
      <c r="D83"/>
      <c r="E83"/>
      <c r="F83"/>
      <c r="G83"/>
    </row>
    <row r="84" spans="2:7" ht="14.5" hidden="1" x14ac:dyDescent="0.35">
      <c r="B84"/>
      <c r="C84"/>
      <c r="D84"/>
      <c r="E84"/>
      <c r="F84"/>
      <c r="G84"/>
    </row>
    <row r="85" spans="2:7" ht="14.5" hidden="1" x14ac:dyDescent="0.35">
      <c r="B85"/>
      <c r="C85"/>
      <c r="D85"/>
      <c r="E85"/>
      <c r="F85"/>
      <c r="G85"/>
    </row>
    <row r="86" spans="2:7" ht="14.5" hidden="1" x14ac:dyDescent="0.35">
      <c r="B86"/>
      <c r="C86"/>
      <c r="D86"/>
      <c r="E86"/>
      <c r="F86"/>
      <c r="G86"/>
    </row>
    <row r="87" spans="2:7" ht="14.5" hidden="1" x14ac:dyDescent="0.35">
      <c r="B87"/>
      <c r="C87"/>
      <c r="D87"/>
      <c r="E87"/>
      <c r="F87"/>
      <c r="G87"/>
    </row>
    <row r="88" spans="2:7" ht="14.5" hidden="1" x14ac:dyDescent="0.35">
      <c r="B88"/>
      <c r="C88"/>
      <c r="D88"/>
      <c r="E88"/>
      <c r="F88"/>
      <c r="G88"/>
    </row>
    <row r="89" spans="2:7" ht="14.5" hidden="1" x14ac:dyDescent="0.35">
      <c r="B89"/>
      <c r="C89"/>
      <c r="D89"/>
      <c r="E89"/>
      <c r="F89"/>
      <c r="G89"/>
    </row>
    <row r="90" spans="2:7" ht="14.5" hidden="1" x14ac:dyDescent="0.35">
      <c r="B90"/>
      <c r="C90"/>
      <c r="D90"/>
      <c r="E90"/>
      <c r="F90"/>
      <c r="G90"/>
    </row>
    <row r="91" spans="2:7" ht="14.5" hidden="1" x14ac:dyDescent="0.35">
      <c r="B91"/>
      <c r="C91"/>
      <c r="D91"/>
      <c r="E91"/>
      <c r="F91"/>
      <c r="G91"/>
    </row>
    <row r="92" spans="2:7" ht="14.5" hidden="1" x14ac:dyDescent="0.35">
      <c r="B92"/>
      <c r="C92"/>
      <c r="D92"/>
      <c r="E92"/>
      <c r="F92"/>
      <c r="G92"/>
    </row>
    <row r="93" spans="2:7" ht="14.5" hidden="1" x14ac:dyDescent="0.35">
      <c r="B93"/>
      <c r="C93"/>
      <c r="D93"/>
      <c r="E93"/>
      <c r="F93"/>
      <c r="G93"/>
    </row>
    <row r="94" spans="2:7" ht="14.5" hidden="1" x14ac:dyDescent="0.35">
      <c r="B94"/>
      <c r="C94"/>
      <c r="D94"/>
      <c r="E94"/>
      <c r="F94"/>
      <c r="G94"/>
    </row>
    <row r="95" spans="2:7" ht="14.5" hidden="1" x14ac:dyDescent="0.35">
      <c r="B95"/>
      <c r="C95"/>
      <c r="D95"/>
      <c r="E95"/>
      <c r="F95"/>
      <c r="G95"/>
    </row>
    <row r="96" spans="2:7" ht="14.5" hidden="1" x14ac:dyDescent="0.35">
      <c r="B96"/>
      <c r="C96"/>
      <c r="D96"/>
      <c r="E96"/>
      <c r="F96"/>
      <c r="G96"/>
    </row>
    <row r="97" spans="2:7" ht="14.5" hidden="1" x14ac:dyDescent="0.35">
      <c r="B97"/>
      <c r="C97"/>
      <c r="D97"/>
      <c r="E97"/>
      <c r="F97"/>
      <c r="G97"/>
    </row>
    <row r="98" spans="2:7" ht="14.5" hidden="1" x14ac:dyDescent="0.35">
      <c r="B98"/>
      <c r="C98"/>
      <c r="D98"/>
      <c r="E98"/>
      <c r="F98"/>
      <c r="G98"/>
    </row>
    <row r="99" spans="2:7" ht="14.5" hidden="1" x14ac:dyDescent="0.35">
      <c r="B99"/>
      <c r="C99"/>
      <c r="D99"/>
      <c r="E99"/>
      <c r="F99"/>
      <c r="G99"/>
    </row>
    <row r="100" spans="2:7" ht="14.5" hidden="1" x14ac:dyDescent="0.35">
      <c r="B100"/>
      <c r="C100"/>
      <c r="D100"/>
      <c r="E100"/>
      <c r="F100"/>
      <c r="G100"/>
    </row>
    <row r="101" spans="2:7" ht="14.5" hidden="1" x14ac:dyDescent="0.35">
      <c r="B101"/>
      <c r="C101"/>
      <c r="D101"/>
      <c r="E101"/>
      <c r="F101"/>
      <c r="G101"/>
    </row>
    <row r="102" spans="2:7" ht="14.5" hidden="1" x14ac:dyDescent="0.35">
      <c r="B102"/>
      <c r="C102"/>
      <c r="D102"/>
      <c r="E102"/>
      <c r="F102"/>
      <c r="G102"/>
    </row>
    <row r="103" spans="2:7" ht="14.5" hidden="1" x14ac:dyDescent="0.35">
      <c r="B103"/>
      <c r="C103"/>
      <c r="D103"/>
      <c r="E103"/>
      <c r="F103"/>
      <c r="G103"/>
    </row>
    <row r="104" spans="2:7" ht="14.5" hidden="1" x14ac:dyDescent="0.35">
      <c r="B104"/>
      <c r="C104"/>
      <c r="D104"/>
      <c r="E104"/>
      <c r="F104"/>
      <c r="G104"/>
    </row>
    <row r="105" spans="2:7" ht="14.5" hidden="1" x14ac:dyDescent="0.35">
      <c r="B105"/>
      <c r="C105"/>
      <c r="D105"/>
      <c r="E105"/>
      <c r="F105"/>
      <c r="G105"/>
    </row>
    <row r="106" spans="2:7" ht="14.5" hidden="1" x14ac:dyDescent="0.35">
      <c r="B106"/>
      <c r="C106"/>
      <c r="D106"/>
      <c r="E106"/>
      <c r="F106"/>
      <c r="G106"/>
    </row>
    <row r="107" spans="2:7" ht="14.5" hidden="1" x14ac:dyDescent="0.35">
      <c r="B107"/>
      <c r="C107"/>
      <c r="D107"/>
      <c r="E107"/>
      <c r="F107"/>
      <c r="G107"/>
    </row>
    <row r="108" spans="2:7" ht="14.5" hidden="1" x14ac:dyDescent="0.35">
      <c r="B108"/>
      <c r="C108"/>
      <c r="D108"/>
      <c r="E108"/>
      <c r="F108"/>
      <c r="G108"/>
    </row>
    <row r="109" spans="2:7" ht="14.5" hidden="1" x14ac:dyDescent="0.35">
      <c r="B109"/>
      <c r="C109"/>
      <c r="D109"/>
      <c r="E109"/>
      <c r="F109"/>
      <c r="G109"/>
    </row>
    <row r="110" spans="2:7" ht="14.5" hidden="1" x14ac:dyDescent="0.35">
      <c r="B110"/>
      <c r="C110"/>
      <c r="D110"/>
      <c r="E110"/>
      <c r="F110"/>
      <c r="G110"/>
    </row>
    <row r="111" spans="2:7" ht="14.5" hidden="1" x14ac:dyDescent="0.35">
      <c r="B111"/>
      <c r="C111"/>
      <c r="D111"/>
      <c r="E111"/>
      <c r="F111"/>
      <c r="G111"/>
    </row>
    <row r="112" spans="2:7" ht="14.5" hidden="1" x14ac:dyDescent="0.35">
      <c r="B112"/>
      <c r="C112"/>
      <c r="D112"/>
      <c r="E112"/>
      <c r="F112"/>
      <c r="G112"/>
    </row>
    <row r="113" spans="2:7" ht="14.5" hidden="1" x14ac:dyDescent="0.35">
      <c r="B113"/>
      <c r="C113"/>
      <c r="D113"/>
      <c r="E113"/>
      <c r="F113"/>
      <c r="G113"/>
    </row>
    <row r="114" spans="2:7" ht="14.5" hidden="1" x14ac:dyDescent="0.35">
      <c r="B114"/>
      <c r="C114"/>
      <c r="D114"/>
      <c r="E114"/>
      <c r="F114"/>
      <c r="G114"/>
    </row>
    <row r="115" spans="2:7" ht="14.5" hidden="1" x14ac:dyDescent="0.35">
      <c r="B115"/>
      <c r="C115"/>
      <c r="D115"/>
      <c r="E115"/>
      <c r="F115"/>
      <c r="G115"/>
    </row>
    <row r="116" spans="2:7" ht="14.5" hidden="1" x14ac:dyDescent="0.35">
      <c r="B116"/>
      <c r="C116"/>
      <c r="D116"/>
      <c r="E116"/>
      <c r="F116"/>
      <c r="G116"/>
    </row>
    <row r="117" spans="2:7" ht="14.5" hidden="1" x14ac:dyDescent="0.35">
      <c r="B117"/>
      <c r="C117"/>
      <c r="D117"/>
      <c r="E117"/>
      <c r="F117"/>
      <c r="G117"/>
    </row>
    <row r="118" spans="2:7" ht="14.5" hidden="1" x14ac:dyDescent="0.35">
      <c r="B118"/>
      <c r="C118"/>
      <c r="D118"/>
      <c r="E118"/>
      <c r="F118"/>
      <c r="G118"/>
    </row>
    <row r="119" spans="2:7" ht="14.5" hidden="1" x14ac:dyDescent="0.35">
      <c r="B119"/>
      <c r="C119"/>
      <c r="D119"/>
      <c r="E119"/>
      <c r="F119"/>
      <c r="G119"/>
    </row>
    <row r="120" spans="2:7" ht="14.5" hidden="1" x14ac:dyDescent="0.35">
      <c r="B120"/>
      <c r="C120"/>
      <c r="D120"/>
      <c r="E120"/>
      <c r="F120"/>
      <c r="G120"/>
    </row>
    <row r="121" spans="2:7" ht="14.5" hidden="1" x14ac:dyDescent="0.35">
      <c r="B121"/>
      <c r="C121"/>
      <c r="D121"/>
      <c r="E121"/>
      <c r="F121"/>
      <c r="G121"/>
    </row>
    <row r="122" spans="2:7" ht="14.5" hidden="1" x14ac:dyDescent="0.35">
      <c r="B122"/>
      <c r="C122"/>
      <c r="D122"/>
      <c r="E122"/>
      <c r="F122"/>
      <c r="G122"/>
    </row>
    <row r="123" spans="2:7" ht="14.5" hidden="1" x14ac:dyDescent="0.35">
      <c r="B123"/>
      <c r="C123"/>
      <c r="D123"/>
      <c r="E123"/>
      <c r="F123"/>
      <c r="G123"/>
    </row>
    <row r="124" spans="2:7" ht="14.5" hidden="1" x14ac:dyDescent="0.35">
      <c r="B124"/>
      <c r="C124"/>
      <c r="D124"/>
      <c r="E124"/>
      <c r="F124"/>
      <c r="G124"/>
    </row>
    <row r="125" spans="2:7" ht="14.5" hidden="1" x14ac:dyDescent="0.35">
      <c r="B125"/>
      <c r="C125"/>
      <c r="D125"/>
      <c r="E125"/>
      <c r="F125"/>
      <c r="G125"/>
    </row>
    <row r="126" spans="2:7" ht="14.5" hidden="1" x14ac:dyDescent="0.35">
      <c r="B126"/>
      <c r="C126"/>
      <c r="D126"/>
      <c r="E126"/>
      <c r="F126"/>
      <c r="G126"/>
    </row>
    <row r="127" spans="2:7" ht="14.5" hidden="1" x14ac:dyDescent="0.35">
      <c r="B127"/>
      <c r="C127"/>
      <c r="D127"/>
      <c r="E127"/>
      <c r="F127"/>
      <c r="G127"/>
    </row>
    <row r="128" spans="2:7" ht="14.5" hidden="1" x14ac:dyDescent="0.35">
      <c r="B128"/>
      <c r="C128"/>
      <c r="D128"/>
      <c r="E128"/>
      <c r="F128"/>
      <c r="G128"/>
    </row>
    <row r="129" spans="2:7" ht="14.5" hidden="1" x14ac:dyDescent="0.35">
      <c r="B129"/>
      <c r="C129"/>
      <c r="D129"/>
      <c r="E129"/>
      <c r="F129"/>
      <c r="G129"/>
    </row>
    <row r="130" spans="2:7" ht="14.5" hidden="1" x14ac:dyDescent="0.35">
      <c r="B130"/>
      <c r="C130"/>
      <c r="D130"/>
      <c r="E130"/>
      <c r="F130"/>
      <c r="G130"/>
    </row>
    <row r="131" spans="2:7" ht="14.5" hidden="1" x14ac:dyDescent="0.35">
      <c r="B131"/>
      <c r="C131"/>
      <c r="D131"/>
      <c r="E131"/>
      <c r="F131"/>
      <c r="G131"/>
    </row>
    <row r="132" spans="2:7" ht="14.5" hidden="1" x14ac:dyDescent="0.35">
      <c r="B132"/>
      <c r="C132"/>
      <c r="D132"/>
      <c r="E132"/>
      <c r="F132"/>
      <c r="G132"/>
    </row>
    <row r="133" spans="2:7" ht="14.5" hidden="1" x14ac:dyDescent="0.35">
      <c r="B133"/>
      <c r="C133"/>
      <c r="D133"/>
      <c r="E133"/>
      <c r="F133"/>
      <c r="G133"/>
    </row>
    <row r="134" spans="2:7" ht="14.5" hidden="1" x14ac:dyDescent="0.35">
      <c r="B134"/>
      <c r="C134"/>
      <c r="D134"/>
      <c r="E134"/>
      <c r="F134"/>
      <c r="G134"/>
    </row>
    <row r="135" spans="2:7" ht="14.5" hidden="1" x14ac:dyDescent="0.35">
      <c r="B135"/>
      <c r="C135"/>
      <c r="D135"/>
      <c r="E135"/>
      <c r="F135"/>
      <c r="G135"/>
    </row>
    <row r="136" spans="2:7" ht="14.5" hidden="1" x14ac:dyDescent="0.35">
      <c r="B136"/>
      <c r="C136"/>
      <c r="D136"/>
      <c r="E136"/>
      <c r="F136"/>
      <c r="G136"/>
    </row>
    <row r="137" spans="2:7" ht="14.5" hidden="1" x14ac:dyDescent="0.35">
      <c r="B137"/>
      <c r="C137"/>
      <c r="D137"/>
      <c r="E137"/>
      <c r="F137"/>
      <c r="G137"/>
    </row>
    <row r="138" spans="2:7" ht="14.5" hidden="1" x14ac:dyDescent="0.35">
      <c r="B138"/>
      <c r="C138"/>
      <c r="D138"/>
      <c r="E138"/>
      <c r="F138"/>
      <c r="G138"/>
    </row>
    <row r="139" spans="2:7" ht="14.5" hidden="1" x14ac:dyDescent="0.35">
      <c r="B139"/>
      <c r="C139"/>
      <c r="D139"/>
      <c r="E139"/>
      <c r="F139"/>
      <c r="G139"/>
    </row>
    <row r="140" spans="2:7" ht="14.5" hidden="1" x14ac:dyDescent="0.35">
      <c r="B140"/>
      <c r="C140"/>
      <c r="D140"/>
      <c r="E140"/>
      <c r="F140"/>
      <c r="G140"/>
    </row>
    <row r="141" spans="2:7" ht="14.5" hidden="1" x14ac:dyDescent="0.35">
      <c r="B141"/>
      <c r="C141"/>
      <c r="D141"/>
      <c r="E141"/>
      <c r="F141"/>
      <c r="G141"/>
    </row>
    <row r="142" spans="2:7" ht="14.5" hidden="1" x14ac:dyDescent="0.35">
      <c r="B142"/>
      <c r="C142"/>
      <c r="D142"/>
      <c r="E142"/>
      <c r="F142"/>
      <c r="G142"/>
    </row>
    <row r="143" spans="2:7" ht="14.5" hidden="1" x14ac:dyDescent="0.35">
      <c r="B143"/>
      <c r="C143"/>
      <c r="D143"/>
      <c r="E143"/>
      <c r="F143"/>
      <c r="G143"/>
    </row>
    <row r="144" spans="2:7" ht="14.5" hidden="1" x14ac:dyDescent="0.35">
      <c r="B144"/>
      <c r="C144"/>
      <c r="D144"/>
      <c r="E144"/>
      <c r="F144"/>
      <c r="G144"/>
    </row>
    <row r="145" spans="2:7" ht="14.5" hidden="1" x14ac:dyDescent="0.35">
      <c r="B145"/>
      <c r="C145"/>
      <c r="D145"/>
      <c r="E145"/>
      <c r="F145"/>
      <c r="G145"/>
    </row>
    <row r="146" spans="2:7" ht="14.5" hidden="1" x14ac:dyDescent="0.35">
      <c r="B146"/>
      <c r="C146"/>
      <c r="D146"/>
      <c r="E146"/>
      <c r="F146"/>
      <c r="G146"/>
    </row>
    <row r="147" spans="2:7" ht="14.5" hidden="1" x14ac:dyDescent="0.35">
      <c r="B147"/>
      <c r="C147"/>
      <c r="D147"/>
      <c r="E147"/>
      <c r="F147"/>
      <c r="G147"/>
    </row>
    <row r="148" spans="2:7" ht="14.5" hidden="1" x14ac:dyDescent="0.35">
      <c r="B148"/>
      <c r="C148"/>
      <c r="D148"/>
      <c r="E148"/>
      <c r="F148"/>
      <c r="G148"/>
    </row>
    <row r="149" spans="2:7" ht="14.5" hidden="1" x14ac:dyDescent="0.35">
      <c r="B149"/>
      <c r="C149"/>
      <c r="D149"/>
      <c r="E149"/>
      <c r="F149"/>
      <c r="G149"/>
    </row>
    <row r="150" spans="2:7" ht="14.5" hidden="1" x14ac:dyDescent="0.35">
      <c r="B150"/>
      <c r="C150"/>
      <c r="D150"/>
      <c r="E150"/>
      <c r="F150"/>
      <c r="G150"/>
    </row>
    <row r="151" spans="2:7" ht="14.5" hidden="1" x14ac:dyDescent="0.35">
      <c r="B151"/>
      <c r="C151"/>
      <c r="D151"/>
      <c r="E151"/>
      <c r="F151"/>
      <c r="G151"/>
    </row>
    <row r="152" spans="2:7" ht="14.5" hidden="1" x14ac:dyDescent="0.35">
      <c r="B152"/>
      <c r="C152"/>
      <c r="D152"/>
      <c r="E152"/>
      <c r="F152"/>
      <c r="G152"/>
    </row>
    <row r="153" spans="2:7" ht="14.5" hidden="1" x14ac:dyDescent="0.35">
      <c r="B153"/>
      <c r="C153"/>
      <c r="D153"/>
      <c r="E153"/>
      <c r="F153"/>
      <c r="G153"/>
    </row>
    <row r="154" spans="2:7" ht="14.5" hidden="1" x14ac:dyDescent="0.35">
      <c r="B154"/>
      <c r="C154"/>
      <c r="D154"/>
      <c r="E154"/>
      <c r="F154"/>
      <c r="G154"/>
    </row>
    <row r="155" spans="2:7" ht="14.5" hidden="1" x14ac:dyDescent="0.35">
      <c r="B155"/>
      <c r="C155"/>
      <c r="D155"/>
      <c r="E155"/>
      <c r="F155"/>
      <c r="G155"/>
    </row>
    <row r="156" spans="2:7" ht="14.5" hidden="1" x14ac:dyDescent="0.35">
      <c r="B156"/>
      <c r="C156"/>
      <c r="D156"/>
      <c r="E156"/>
      <c r="F156"/>
      <c r="G156"/>
    </row>
    <row r="157" spans="2:7" ht="14.5" hidden="1" x14ac:dyDescent="0.35">
      <c r="B157"/>
      <c r="C157"/>
      <c r="D157"/>
      <c r="E157"/>
      <c r="F157"/>
      <c r="G157"/>
    </row>
    <row r="158" spans="2:7" ht="14.5" hidden="1" x14ac:dyDescent="0.35">
      <c r="B158"/>
      <c r="C158"/>
      <c r="D158"/>
      <c r="E158"/>
      <c r="F158"/>
      <c r="G158"/>
    </row>
    <row r="159" spans="2:7" ht="14.5" hidden="1" x14ac:dyDescent="0.35">
      <c r="B159"/>
      <c r="C159"/>
      <c r="D159"/>
      <c r="E159"/>
      <c r="F159"/>
      <c r="G159"/>
    </row>
    <row r="160" spans="2:7" ht="14.5" hidden="1" x14ac:dyDescent="0.35">
      <c r="B160"/>
      <c r="C160"/>
      <c r="D160"/>
      <c r="E160"/>
      <c r="F160"/>
      <c r="G160"/>
    </row>
    <row r="161" spans="2:7" ht="14.5" hidden="1" x14ac:dyDescent="0.35">
      <c r="B161"/>
      <c r="C161"/>
      <c r="D161"/>
      <c r="E161"/>
      <c r="F161"/>
      <c r="G161"/>
    </row>
    <row r="162" spans="2:7" ht="14.5" hidden="1" x14ac:dyDescent="0.35">
      <c r="B162"/>
      <c r="C162"/>
      <c r="D162"/>
      <c r="E162"/>
      <c r="F162"/>
      <c r="G162"/>
    </row>
    <row r="163" spans="2:7" ht="14.5" hidden="1" x14ac:dyDescent="0.35">
      <c r="B163"/>
      <c r="C163"/>
      <c r="D163"/>
      <c r="E163"/>
      <c r="F163"/>
      <c r="G163"/>
    </row>
    <row r="164" spans="2:7" ht="14.5" hidden="1" x14ac:dyDescent="0.35">
      <c r="B164"/>
      <c r="C164"/>
      <c r="D164"/>
      <c r="E164"/>
      <c r="F164"/>
      <c r="G164"/>
    </row>
    <row r="165" spans="2:7" ht="14.5" hidden="1" x14ac:dyDescent="0.35">
      <c r="B165"/>
      <c r="C165"/>
      <c r="D165"/>
      <c r="E165"/>
      <c r="F165"/>
      <c r="G165"/>
    </row>
    <row r="166" spans="2:7" ht="14.5" hidden="1" x14ac:dyDescent="0.35">
      <c r="B166"/>
      <c r="C166"/>
      <c r="D166"/>
      <c r="E166"/>
      <c r="F166"/>
      <c r="G166"/>
    </row>
    <row r="167" spans="2:7" ht="14.5" hidden="1" x14ac:dyDescent="0.35">
      <c r="B167"/>
      <c r="C167"/>
      <c r="D167"/>
      <c r="E167"/>
      <c r="F167"/>
      <c r="G167"/>
    </row>
    <row r="168" spans="2:7" ht="14.5" hidden="1" x14ac:dyDescent="0.35">
      <c r="B168"/>
      <c r="C168"/>
      <c r="D168"/>
      <c r="E168"/>
      <c r="F168"/>
      <c r="G168"/>
    </row>
    <row r="169" spans="2:7" ht="14.5" hidden="1" x14ac:dyDescent="0.35">
      <c r="B169"/>
      <c r="C169"/>
      <c r="D169"/>
      <c r="E169"/>
      <c r="F169"/>
      <c r="G169"/>
    </row>
    <row r="170" spans="2:7" ht="14.5" hidden="1" x14ac:dyDescent="0.35">
      <c r="B170"/>
      <c r="C170"/>
      <c r="D170"/>
      <c r="E170"/>
      <c r="F170"/>
      <c r="G170"/>
    </row>
    <row r="171" spans="2:7" ht="14.5" hidden="1" x14ac:dyDescent="0.35">
      <c r="B171"/>
      <c r="C171"/>
      <c r="D171"/>
      <c r="E171"/>
      <c r="F171"/>
      <c r="G171"/>
    </row>
    <row r="172" spans="2:7" ht="14.5" hidden="1" x14ac:dyDescent="0.35">
      <c r="B172"/>
      <c r="C172"/>
      <c r="D172"/>
      <c r="E172"/>
      <c r="F172"/>
      <c r="G172"/>
    </row>
    <row r="173" spans="2:7" ht="14.5" hidden="1" x14ac:dyDescent="0.35">
      <c r="B173"/>
      <c r="C173"/>
      <c r="D173"/>
      <c r="E173"/>
      <c r="F173"/>
      <c r="G173"/>
    </row>
    <row r="174" spans="2:7" ht="14.5" hidden="1" x14ac:dyDescent="0.35">
      <c r="B174"/>
      <c r="C174"/>
      <c r="D174"/>
      <c r="E174"/>
      <c r="F174"/>
      <c r="G174"/>
    </row>
    <row r="175" spans="2:7" ht="14.5" hidden="1" x14ac:dyDescent="0.35">
      <c r="B175"/>
      <c r="C175"/>
      <c r="D175"/>
      <c r="E175"/>
      <c r="F175"/>
      <c r="G175"/>
    </row>
    <row r="176" spans="2:7" ht="14.5" hidden="1" x14ac:dyDescent="0.35">
      <c r="B176"/>
      <c r="C176"/>
      <c r="D176"/>
      <c r="E176"/>
      <c r="F176"/>
      <c r="G176"/>
    </row>
    <row r="177" spans="2:7" ht="14.5" hidden="1" x14ac:dyDescent="0.35">
      <c r="B177"/>
      <c r="C177"/>
      <c r="D177"/>
      <c r="E177"/>
      <c r="F177"/>
      <c r="G177"/>
    </row>
    <row r="178" spans="2:7" ht="14.5" hidden="1" x14ac:dyDescent="0.35">
      <c r="B178"/>
      <c r="C178"/>
      <c r="D178"/>
      <c r="E178"/>
      <c r="F178"/>
      <c r="G178"/>
    </row>
    <row r="179" spans="2:7" ht="14.5" hidden="1" x14ac:dyDescent="0.35">
      <c r="B179"/>
      <c r="C179"/>
      <c r="D179"/>
      <c r="E179"/>
      <c r="F179"/>
      <c r="G179"/>
    </row>
    <row r="180" spans="2:7" ht="14.5" hidden="1" x14ac:dyDescent="0.35">
      <c r="B180"/>
      <c r="C180"/>
      <c r="D180"/>
      <c r="E180"/>
      <c r="F180"/>
      <c r="G180"/>
    </row>
    <row r="181" spans="2:7" ht="14.5" hidden="1" x14ac:dyDescent="0.35">
      <c r="B181"/>
      <c r="C181"/>
      <c r="D181"/>
      <c r="E181"/>
      <c r="F181"/>
      <c r="G181"/>
    </row>
    <row r="182" spans="2:7" ht="14.5" hidden="1" x14ac:dyDescent="0.35">
      <c r="B182"/>
      <c r="C182"/>
      <c r="D182"/>
      <c r="E182"/>
      <c r="F182"/>
      <c r="G182"/>
    </row>
    <row r="183" spans="2:7" ht="14.5" hidden="1" x14ac:dyDescent="0.35">
      <c r="B183"/>
      <c r="C183"/>
      <c r="D183"/>
      <c r="E183"/>
      <c r="F183"/>
      <c r="G183"/>
    </row>
    <row r="184" spans="2:7" ht="14.5" hidden="1" x14ac:dyDescent="0.35">
      <c r="B184"/>
      <c r="C184"/>
      <c r="D184"/>
      <c r="E184"/>
      <c r="F184"/>
      <c r="G184"/>
    </row>
    <row r="185" spans="2:7" ht="14.5" hidden="1" x14ac:dyDescent="0.35">
      <c r="B185"/>
      <c r="C185"/>
      <c r="D185"/>
      <c r="E185"/>
      <c r="F185"/>
      <c r="G185"/>
    </row>
    <row r="186" spans="2:7" ht="14.5" hidden="1" x14ac:dyDescent="0.35">
      <c r="B186"/>
      <c r="C186"/>
      <c r="D186"/>
      <c r="E186"/>
      <c r="F186"/>
      <c r="G186"/>
    </row>
    <row r="187" spans="2:7" ht="14.5" hidden="1" x14ac:dyDescent="0.35">
      <c r="B187"/>
      <c r="C187"/>
      <c r="D187"/>
      <c r="E187"/>
      <c r="F187"/>
      <c r="G187"/>
    </row>
    <row r="188" spans="2:7" ht="14.5" hidden="1" x14ac:dyDescent="0.35">
      <c r="B188"/>
      <c r="C188"/>
      <c r="D188"/>
      <c r="E188"/>
      <c r="F188"/>
      <c r="G188"/>
    </row>
    <row r="189" spans="2:7" ht="14.5" hidden="1" x14ac:dyDescent="0.35">
      <c r="B189"/>
      <c r="C189"/>
      <c r="D189"/>
      <c r="E189"/>
      <c r="F189"/>
      <c r="G189"/>
    </row>
    <row r="190" spans="2:7" ht="14.5" hidden="1" x14ac:dyDescent="0.35">
      <c r="B190"/>
      <c r="C190"/>
      <c r="D190"/>
      <c r="E190"/>
      <c r="F190"/>
      <c r="G190"/>
    </row>
    <row r="1048576" ht="17.25" hidden="1" customHeight="1" x14ac:dyDescent="0.2"/>
  </sheetData>
  <sheetProtection algorithmName="SHA-512" hashValue="nHRNNwIlROBnvucTsZAqY3vP1WWEDIAzqOh5Vid2WpSgdRHZAGPz1p4on+haKON1SRGyf0M4HbUhX1jZOqMrbg==" saltValue="jE+8E4n9kK8YeyjFRHuKcg==" spinCount="100000" sheet="1" objects="1" scenarios="1" formatCells="0" formatColumns="0" formatRows="0" selectLockedCells="1"/>
  <protectedRanges>
    <protectedRange sqref="E56 N18:AE20 N22:AE29 N32:AE34 N36:AE36 N47:T47 N50:T52 N55:T55 N57:T57 N59:O59 P53:Q54" name="FLUSSI_CASSA"/>
    <protectedRange sqref="C43:K47 C65:K67 C62:K63 C59:K60 C56:K57 C50:K53 C40:K41 C34:K38 C28:K32 C20:K26 C17:K17" name="STATO_PATRIMONIALE"/>
    <protectedRange sqref="C10" name="ANNO_REGIME"/>
    <protectedRange sqref="E56 N18:AE20 N22:AE29 N32:AE34 N36:AE36" name="CONTO_ECONOMICO"/>
    <protectedRange sqref="A73:M74" name="DATI_PIATTAFORMA"/>
  </protectedRanges>
  <mergeCells count="12">
    <mergeCell ref="A73:AE74"/>
    <mergeCell ref="X16:Y16"/>
    <mergeCell ref="Z16:AA16"/>
    <mergeCell ref="AB16:AC16"/>
    <mergeCell ref="AD16:AE16"/>
    <mergeCell ref="N49:T49"/>
    <mergeCell ref="N10:V12"/>
    <mergeCell ref="N16:O16"/>
    <mergeCell ref="P16:Q16"/>
    <mergeCell ref="R16:S16"/>
    <mergeCell ref="T16:U16"/>
    <mergeCell ref="V16:W16"/>
  </mergeCells>
  <conditionalFormatting sqref="C16:K67">
    <cfRule type="expression" dxfId="27" priority="29">
      <formula>se+$K$15=""</formula>
    </cfRule>
  </conditionalFormatting>
  <conditionalFormatting sqref="K16:K67">
    <cfRule type="expression" dxfId="26" priority="28">
      <formula>$K$15=""</formula>
    </cfRule>
  </conditionalFormatting>
  <conditionalFormatting sqref="J16:J67">
    <cfRule type="expression" dxfId="25" priority="27">
      <formula>$J$15=""</formula>
    </cfRule>
  </conditionalFormatting>
  <conditionalFormatting sqref="I16:I67">
    <cfRule type="expression" dxfId="24" priority="26">
      <formula>$I$15=""</formula>
    </cfRule>
  </conditionalFormatting>
  <conditionalFormatting sqref="H16:H67">
    <cfRule type="expression" dxfId="23" priority="25">
      <formula>$H$15=""</formula>
    </cfRule>
  </conditionalFormatting>
  <conditionalFormatting sqref="G16:G67">
    <cfRule type="expression" dxfId="22" priority="24">
      <formula>$G$15=""</formula>
    </cfRule>
  </conditionalFormatting>
  <conditionalFormatting sqref="F16:F67">
    <cfRule type="expression" dxfId="21" priority="23">
      <formula>$F$15=""</formula>
    </cfRule>
  </conditionalFormatting>
  <conditionalFormatting sqref="E16:E67">
    <cfRule type="expression" dxfId="20" priority="22">
      <formula>$E$15=""</formula>
    </cfRule>
  </conditionalFormatting>
  <conditionalFormatting sqref="O17:O37 Q17:Q37 S17:S37 U17:U37 W17:W37 Y17:Y37 AA17:AA37 AC17:AC37 AE17:AE37">
    <cfRule type="expression" dxfId="19" priority="21">
      <formula>$C$2&lt;&gt;""</formula>
    </cfRule>
  </conditionalFormatting>
  <conditionalFormatting sqref="AD17:AE37">
    <cfRule type="expression" dxfId="18" priority="20">
      <formula>$AD$14=""</formula>
    </cfRule>
  </conditionalFormatting>
  <conditionalFormatting sqref="AB36:AC36 AB17:AC20 AB22:AC30">
    <cfRule type="expression" priority="19">
      <formula>$AB$14=""</formula>
    </cfRule>
  </conditionalFormatting>
  <conditionalFormatting sqref="X17:Y37">
    <cfRule type="expression" dxfId="17" priority="17">
      <formula>$X$14=""</formula>
    </cfRule>
  </conditionalFormatting>
  <conditionalFormatting sqref="V17:W37">
    <cfRule type="expression" dxfId="16" priority="16">
      <formula>$V$14=""</formula>
    </cfRule>
  </conditionalFormatting>
  <conditionalFormatting sqref="T17:U37">
    <cfRule type="expression" dxfId="15" priority="15">
      <formula>$T$14=""</formula>
    </cfRule>
  </conditionalFormatting>
  <conditionalFormatting sqref="R17:S37">
    <cfRule type="expression" dxfId="14" priority="14">
      <formula>$R$14=""</formula>
    </cfRule>
  </conditionalFormatting>
  <conditionalFormatting sqref="P36:Q36 P17:Q20 P22:Q30">
    <cfRule type="expression" dxfId="13" priority="13">
      <formula>$P$14=""</formula>
    </cfRule>
  </conditionalFormatting>
  <conditionalFormatting sqref="Z17:AA37">
    <cfRule type="expression" dxfId="12" priority="12">
      <formula>$Z$14=""</formula>
    </cfRule>
  </conditionalFormatting>
  <conditionalFormatting sqref="U34 S34 Q34">
    <cfRule type="expression" dxfId="11" priority="11">
      <formula>$C$2&lt;&gt;""</formula>
    </cfRule>
  </conditionalFormatting>
  <conditionalFormatting sqref="AE34 AC34 AA34 Y34 W34">
    <cfRule type="expression" dxfId="10" priority="10">
      <formula>$C$2&lt;&gt;""</formula>
    </cfRule>
  </conditionalFormatting>
  <conditionalFormatting sqref="AB17:AC37">
    <cfRule type="expression" dxfId="9" priority="18">
      <formula>$AB$14=""</formula>
    </cfRule>
  </conditionalFormatting>
  <conditionalFormatting sqref="O17:O37">
    <cfRule type="expression" dxfId="8" priority="9">
      <formula>$O$13&lt;0</formula>
    </cfRule>
  </conditionalFormatting>
  <conditionalFormatting sqref="Q17:Q37">
    <cfRule type="expression" dxfId="7" priority="8">
      <formula>$Q$13&lt;0</formula>
    </cfRule>
  </conditionalFormatting>
  <conditionalFormatting sqref="S17:S37">
    <cfRule type="expression" dxfId="6" priority="7">
      <formula>$S$13&lt;0</formula>
    </cfRule>
  </conditionalFormatting>
  <conditionalFormatting sqref="T43:T48 T50:T60">
    <cfRule type="expression" dxfId="5" priority="6">
      <formula>$T$41=""</formula>
    </cfRule>
  </conditionalFormatting>
  <conditionalFormatting sqref="S43:S48 S50:S60">
    <cfRule type="expression" dxfId="4" priority="5">
      <formula>$S$41=""</formula>
    </cfRule>
  </conditionalFormatting>
  <conditionalFormatting sqref="N10:V12">
    <cfRule type="expression" dxfId="3" priority="4">
      <formula>$N$10&lt;&gt;""</formula>
    </cfRule>
  </conditionalFormatting>
  <conditionalFormatting sqref="N15:AE16">
    <cfRule type="cellIs" dxfId="2" priority="3" operator="notEqual">
      <formula>""</formula>
    </cfRule>
  </conditionalFormatting>
  <conditionalFormatting sqref="C13:K13">
    <cfRule type="cellIs" dxfId="1" priority="2" operator="notEqual">
      <formula>""</formula>
    </cfRule>
  </conditionalFormatting>
  <conditionalFormatting sqref="N41:T41">
    <cfRule type="cellIs" dxfId="0" priority="1" operator="notEqual">
      <formula>""</formula>
    </cfRule>
  </conditionalFormatting>
  <dataValidations count="1">
    <dataValidation type="list" allowBlank="1" showInputMessage="1" showErrorMessage="1" sqref="C10" xr:uid="{4078ADAC-266C-4BC9-9061-87E91B009133}">
      <formula1>"3,4,5"</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2D218-BCF9-4AA7-8E67-C039E8DEE87E}">
  <sheetPr codeName="Foglio7"/>
  <dimension ref="A1:DB317"/>
  <sheetViews>
    <sheetView topLeftCell="BT67" zoomScale="85" zoomScaleNormal="85" workbookViewId="0">
      <selection activeCell="CH106" sqref="CH106"/>
    </sheetView>
  </sheetViews>
  <sheetFormatPr defaultColWidth="9.1796875" defaultRowHeight="14.5" x14ac:dyDescent="0.35"/>
  <cols>
    <col min="1" max="2" width="9.1796875" style="118" hidden="1" customWidth="1"/>
    <col min="3" max="3" width="31.54296875" style="118" hidden="1" customWidth="1"/>
    <col min="4" max="4" width="22.81640625" style="118" hidden="1" customWidth="1"/>
    <col min="5" max="5" width="9.1796875" style="118" hidden="1" customWidth="1"/>
    <col min="6" max="6" width="24.453125" style="118" hidden="1" customWidth="1"/>
    <col min="7" max="7" width="29.7265625" style="118" hidden="1" customWidth="1"/>
    <col min="8" max="8" width="9.1796875" style="118" hidden="1" customWidth="1"/>
    <col min="9" max="9" width="22.81640625" style="118" hidden="1" customWidth="1"/>
    <col min="10" max="10" width="9.1796875" style="118" hidden="1" customWidth="1"/>
    <col min="11" max="11" width="19.1796875" style="118" hidden="1" customWidth="1"/>
    <col min="12" max="12" width="21.1796875" style="118" hidden="1" customWidth="1"/>
    <col min="13" max="13" width="15" style="118" hidden="1" customWidth="1"/>
    <col min="14" max="14" width="19.7265625" style="118" hidden="1" customWidth="1"/>
    <col min="15" max="15" width="8.7265625" style="118" hidden="1" customWidth="1"/>
    <col min="16" max="17" width="24.453125" style="118" hidden="1" customWidth="1"/>
    <col min="18" max="18" width="19.26953125" style="118" hidden="1" customWidth="1"/>
    <col min="19" max="19" width="17.1796875" style="118" hidden="1" customWidth="1"/>
    <col min="20" max="20" width="9.1796875" style="118" hidden="1" customWidth="1"/>
    <col min="21" max="21" width="21.1796875" style="118" hidden="1" customWidth="1"/>
    <col min="22" max="24" width="19.26953125" style="118" hidden="1" customWidth="1"/>
    <col min="25" max="25" width="7.26953125" style="118" hidden="1" customWidth="1"/>
    <col min="26" max="26" width="12.81640625" style="118" hidden="1" customWidth="1"/>
    <col min="27" max="28" width="17.1796875" style="118" hidden="1" customWidth="1"/>
    <col min="29" max="29" width="17.453125" style="118" hidden="1" customWidth="1"/>
    <col min="30" max="30" width="21.54296875" style="118" hidden="1" customWidth="1"/>
    <col min="31" max="31" width="8.453125" style="118" hidden="1" customWidth="1"/>
    <col min="32" max="32" width="19.1796875" style="118" hidden="1" customWidth="1"/>
    <col min="33" max="33" width="7.1796875" style="118" hidden="1" customWidth="1"/>
    <col min="34" max="36" width="27.1796875" style="118" hidden="1" customWidth="1"/>
    <col min="37" max="37" width="7.1796875" style="118" hidden="1" customWidth="1"/>
    <col min="38" max="38" width="14.453125" style="118" hidden="1" customWidth="1"/>
    <col min="39" max="39" width="17.1796875" style="118" hidden="1" customWidth="1"/>
    <col min="40" max="40" width="6.81640625" style="118" hidden="1" customWidth="1"/>
    <col min="41" max="41" width="13.1796875" style="118" hidden="1" customWidth="1"/>
    <col min="42" max="42" width="16.7265625" style="118" hidden="1" customWidth="1"/>
    <col min="43" max="48" width="17.81640625" style="118" hidden="1" customWidth="1"/>
    <col min="49" max="49" width="7" style="118" hidden="1" customWidth="1"/>
    <col min="50" max="50" width="19.1796875" style="118" hidden="1" customWidth="1"/>
    <col min="51" max="51" width="5.453125" style="118" hidden="1" customWidth="1"/>
    <col min="52" max="52" width="11.54296875" style="118" hidden="1" customWidth="1"/>
    <col min="53" max="53" width="15.1796875" style="118" hidden="1" customWidth="1"/>
    <col min="54" max="57" width="20" style="118" hidden="1" customWidth="1"/>
    <col min="58" max="58" width="9.1796875" style="118" hidden="1" customWidth="1"/>
    <col min="59" max="59" width="17" style="118" hidden="1" customWidth="1"/>
    <col min="60" max="60" width="17.54296875" style="118" hidden="1" customWidth="1"/>
    <col min="61" max="61" width="20.54296875" style="118" hidden="1" customWidth="1"/>
    <col min="62" max="63" width="25.1796875" style="118" hidden="1" customWidth="1"/>
    <col min="64" max="64" width="7.54296875" style="118" hidden="1" customWidth="1"/>
    <col min="65" max="65" width="21.453125" style="118" hidden="1" customWidth="1"/>
    <col min="66" max="66" width="19.81640625" style="118" hidden="1" customWidth="1"/>
    <col min="67" max="67" width="15.26953125" style="118" hidden="1" customWidth="1"/>
    <col min="68" max="68" width="13.26953125" style="118" hidden="1" customWidth="1"/>
    <col min="69" max="69" width="11.54296875" style="118" hidden="1" customWidth="1"/>
    <col min="70" max="70" width="24.54296875" style="118" hidden="1" customWidth="1"/>
    <col min="71" max="71" width="20.1796875" style="118" hidden="1" customWidth="1"/>
    <col min="72" max="72" width="16.453125" style="118" customWidth="1"/>
    <col min="73" max="73" width="15.7265625" style="118" customWidth="1"/>
    <col min="74" max="74" width="16.453125" style="118" customWidth="1"/>
    <col min="75" max="75" width="12.453125" style="118" customWidth="1"/>
    <col min="76" max="78" width="9.1796875" style="118" customWidth="1"/>
    <col min="79" max="83" width="9.1796875" style="118"/>
    <col min="84" max="84" width="7.54296875" style="118" customWidth="1"/>
    <col min="85" max="85" width="12" style="118" customWidth="1"/>
    <col min="86" max="86" width="9.7265625" style="118" customWidth="1"/>
    <col min="87" max="87" width="9.1796875" style="118"/>
    <col min="88" max="88" width="28" style="118" customWidth="1"/>
    <col min="89" max="89" width="24.7265625" style="118" customWidth="1"/>
    <col min="90" max="90" width="16.26953125" style="118" customWidth="1"/>
    <col min="91" max="91" width="19.54296875" style="118" bestFit="1" customWidth="1"/>
    <col min="92" max="92" width="9.1796875" style="118"/>
    <col min="93" max="93" width="13" style="118" bestFit="1" customWidth="1"/>
    <col min="94" max="94" width="27.26953125" style="118" bestFit="1" customWidth="1"/>
    <col min="95" max="95" width="22.453125" style="118" bestFit="1" customWidth="1"/>
    <col min="96" max="96" width="26.7265625" style="118" bestFit="1" customWidth="1"/>
    <col min="97" max="97" width="9.1796875" style="118"/>
    <col min="98" max="98" width="22.81640625" style="118" bestFit="1" customWidth="1"/>
    <col min="99" max="99" width="13.453125" style="118" bestFit="1" customWidth="1"/>
    <col min="100" max="103" width="9.1796875" style="118"/>
    <col min="104" max="104" width="35" style="118" customWidth="1"/>
    <col min="105" max="105" width="12.26953125" style="118" customWidth="1"/>
    <col min="106" max="16384" width="9.1796875" style="118"/>
  </cols>
  <sheetData>
    <row r="1" spans="3:106" x14ac:dyDescent="0.35">
      <c r="AQ1" s="118" t="s">
        <v>286</v>
      </c>
      <c r="BT1" s="118" t="s">
        <v>287</v>
      </c>
      <c r="BU1" s="118" t="s">
        <v>288</v>
      </c>
      <c r="BV1" s="118" t="s">
        <v>289</v>
      </c>
      <c r="BW1" s="118" t="s">
        <v>290</v>
      </c>
      <c r="BX1" s="118" t="s">
        <v>291</v>
      </c>
      <c r="BY1" s="118" t="s">
        <v>292</v>
      </c>
      <c r="CA1" s="118" t="s">
        <v>288</v>
      </c>
      <c r="CB1" s="118" t="s">
        <v>289</v>
      </c>
      <c r="CE1" s="118" t="s">
        <v>225</v>
      </c>
      <c r="CF1" s="118" t="s">
        <v>231</v>
      </c>
      <c r="CG1" s="118" t="s">
        <v>234</v>
      </c>
      <c r="CH1" s="118" t="s">
        <v>242</v>
      </c>
      <c r="CJ1" s="118" t="s">
        <v>293</v>
      </c>
      <c r="CK1" s="118" t="s">
        <v>294</v>
      </c>
      <c r="CL1" s="118" t="s">
        <v>342</v>
      </c>
      <c r="CM1" s="118" t="s">
        <v>295</v>
      </c>
      <c r="CO1" s="118" t="s">
        <v>296</v>
      </c>
      <c r="CP1" s="118" t="s">
        <v>297</v>
      </c>
      <c r="CQ1" s="118" t="s">
        <v>298</v>
      </c>
      <c r="CR1" s="118" t="s">
        <v>299</v>
      </c>
      <c r="CT1" s="118" t="s">
        <v>300</v>
      </c>
      <c r="CU1" s="118" t="s">
        <v>301</v>
      </c>
      <c r="CZ1" s="118" t="s">
        <v>302</v>
      </c>
    </row>
    <row r="2" spans="3:106" x14ac:dyDescent="0.35">
      <c r="C2" s="118" t="s">
        <v>303</v>
      </c>
      <c r="D2" s="118" t="s">
        <v>304</v>
      </c>
      <c r="E2" s="118" t="s">
        <v>305</v>
      </c>
      <c r="F2" s="118" t="s">
        <v>306</v>
      </c>
      <c r="G2" s="118" t="s">
        <v>307</v>
      </c>
      <c r="H2" s="118" t="s">
        <v>290</v>
      </c>
      <c r="I2" s="118" t="s">
        <v>304</v>
      </c>
      <c r="K2" s="119" t="s">
        <v>236</v>
      </c>
      <c r="L2" t="s">
        <v>308</v>
      </c>
      <c r="M2" s="118" t="s">
        <v>309</v>
      </c>
      <c r="N2" t="s">
        <v>310</v>
      </c>
      <c r="P2" s="119" t="s">
        <v>311</v>
      </c>
      <c r="Q2" s="118" t="s">
        <v>312</v>
      </c>
      <c r="R2" s="119" t="s">
        <v>233</v>
      </c>
      <c r="S2" s="118" t="s">
        <v>313</v>
      </c>
      <c r="T2" s="118" t="s">
        <v>314</v>
      </c>
      <c r="U2" s="118" t="s">
        <v>315</v>
      </c>
      <c r="V2" s="118" t="s">
        <v>316</v>
      </c>
      <c r="W2" s="118" t="s">
        <v>317</v>
      </c>
      <c r="X2" s="118" t="s">
        <v>318</v>
      </c>
      <c r="Y2" s="119" t="s">
        <v>244</v>
      </c>
      <c r="Z2" s="118" t="s">
        <v>319</v>
      </c>
      <c r="AA2" s="118" t="s">
        <v>320</v>
      </c>
      <c r="AB2" t="s">
        <v>321</v>
      </c>
      <c r="AC2" s="119" t="s">
        <v>230</v>
      </c>
      <c r="AD2" s="118" t="s">
        <v>322</v>
      </c>
      <c r="AE2" s="118" t="s">
        <v>323</v>
      </c>
      <c r="AF2" s="118" t="s">
        <v>324</v>
      </c>
      <c r="AG2" s="119" t="s">
        <v>232</v>
      </c>
      <c r="AH2" s="118" t="s">
        <v>325</v>
      </c>
      <c r="AI2" t="s">
        <v>326</v>
      </c>
      <c r="AJ2" t="s">
        <v>327</v>
      </c>
      <c r="AK2" s="118" t="s">
        <v>328</v>
      </c>
      <c r="AL2" s="119" t="s">
        <v>229</v>
      </c>
      <c r="AM2" t="s">
        <v>329</v>
      </c>
      <c r="AN2" t="s">
        <v>330</v>
      </c>
      <c r="AO2" s="119" t="s">
        <v>240</v>
      </c>
      <c r="AP2" s="118" t="s">
        <v>331</v>
      </c>
      <c r="AQ2" t="s">
        <v>332</v>
      </c>
      <c r="AR2" t="s">
        <v>333</v>
      </c>
      <c r="AS2" t="s">
        <v>286</v>
      </c>
      <c r="AT2" t="s">
        <v>334</v>
      </c>
      <c r="AU2" t="s">
        <v>335</v>
      </c>
      <c r="AV2" t="s">
        <v>336</v>
      </c>
      <c r="AW2" s="119" t="s">
        <v>242</v>
      </c>
      <c r="AX2" t="s">
        <v>300</v>
      </c>
      <c r="AY2" t="s">
        <v>301</v>
      </c>
      <c r="AZ2" s="120" t="s">
        <v>234</v>
      </c>
      <c r="BA2" t="s">
        <v>337</v>
      </c>
      <c r="BB2" t="s">
        <v>296</v>
      </c>
      <c r="BC2" t="s">
        <v>297</v>
      </c>
      <c r="BD2" t="s">
        <v>298</v>
      </c>
      <c r="BE2" t="s">
        <v>299</v>
      </c>
      <c r="BF2" s="119" t="s">
        <v>231</v>
      </c>
      <c r="BG2" s="118" t="s">
        <v>338</v>
      </c>
      <c r="BH2" s="118" t="s">
        <v>295</v>
      </c>
      <c r="BI2" t="s">
        <v>339</v>
      </c>
      <c r="BJ2" t="s">
        <v>340</v>
      </c>
      <c r="BK2" t="s">
        <v>341</v>
      </c>
      <c r="BL2" s="119" t="s">
        <v>225</v>
      </c>
      <c r="BM2" t="s">
        <v>293</v>
      </c>
      <c r="BN2" t="s">
        <v>294</v>
      </c>
      <c r="BO2" t="s">
        <v>342</v>
      </c>
      <c r="BP2" t="s">
        <v>343</v>
      </c>
      <c r="BQ2" s="119"/>
      <c r="BT2" s="118" t="s">
        <v>344</v>
      </c>
      <c r="BU2" s="118" t="s">
        <v>242</v>
      </c>
      <c r="BV2" s="118" t="s">
        <v>300</v>
      </c>
      <c r="BX2" s="118">
        <v>1</v>
      </c>
      <c r="BY2" s="118" t="s">
        <v>345</v>
      </c>
      <c r="CA2" s="118" t="s">
        <v>242</v>
      </c>
      <c r="CB2" s="118" t="s">
        <v>300</v>
      </c>
      <c r="CE2" s="118" t="s">
        <v>346</v>
      </c>
      <c r="CF2" s="118" t="s">
        <v>295</v>
      </c>
      <c r="CG2" s="118" t="s">
        <v>296</v>
      </c>
      <c r="CH2" s="118" t="s">
        <v>300</v>
      </c>
      <c r="CJ2" s="118" t="s">
        <v>1092</v>
      </c>
      <c r="CK2" s="118" t="s">
        <v>348</v>
      </c>
      <c r="CL2" s="118" t="s">
        <v>1131</v>
      </c>
      <c r="CM2" s="118" t="s">
        <v>349</v>
      </c>
      <c r="CO2" s="118" t="s">
        <v>350</v>
      </c>
      <c r="CP2" s="118" t="s">
        <v>351</v>
      </c>
      <c r="CQ2" s="118" t="s">
        <v>352</v>
      </c>
      <c r="CR2" s="118" t="s">
        <v>353</v>
      </c>
      <c r="CT2" s="118" t="s">
        <v>344</v>
      </c>
      <c r="CU2" s="118" t="s">
        <v>354</v>
      </c>
      <c r="CZ2" s="134" t="s">
        <v>355</v>
      </c>
    </row>
    <row r="3" spans="3:106" x14ac:dyDescent="0.35">
      <c r="C3" s="118" t="s">
        <v>356</v>
      </c>
      <c r="D3" s="118" t="s">
        <v>356</v>
      </c>
      <c r="F3" s="118" t="s">
        <v>236</v>
      </c>
      <c r="G3" s="118" t="s">
        <v>308</v>
      </c>
      <c r="H3" s="118" t="s">
        <v>357</v>
      </c>
      <c r="I3" s="118" t="s">
        <v>356</v>
      </c>
      <c r="K3" s="118" t="s">
        <v>310</v>
      </c>
      <c r="L3" t="s">
        <v>356</v>
      </c>
      <c r="M3" t="s">
        <v>358</v>
      </c>
      <c r="N3" t="s">
        <v>359</v>
      </c>
      <c r="P3" s="118" t="s">
        <v>312</v>
      </c>
      <c r="Q3" s="118" t="s">
        <v>360</v>
      </c>
      <c r="R3" s="118" t="s">
        <v>313</v>
      </c>
      <c r="S3" t="s">
        <v>361</v>
      </c>
      <c r="T3" t="s">
        <v>362</v>
      </c>
      <c r="U3" t="s">
        <v>363</v>
      </c>
      <c r="V3" t="s">
        <v>364</v>
      </c>
      <c r="W3" t="s">
        <v>365</v>
      </c>
      <c r="X3" t="s">
        <v>366</v>
      </c>
      <c r="Y3" s="118" t="s">
        <v>321</v>
      </c>
      <c r="Z3" s="118" t="s">
        <v>319</v>
      </c>
      <c r="AA3" t="s">
        <v>367</v>
      </c>
      <c r="AB3" t="s">
        <v>368</v>
      </c>
      <c r="AC3" s="118" t="s">
        <v>322</v>
      </c>
      <c r="AD3" t="s">
        <v>369</v>
      </c>
      <c r="AE3" t="s">
        <v>370</v>
      </c>
      <c r="AF3" t="s">
        <v>371</v>
      </c>
      <c r="AG3" s="118" t="s">
        <v>326</v>
      </c>
      <c r="AH3" t="s">
        <v>372</v>
      </c>
      <c r="AI3" t="s">
        <v>373</v>
      </c>
      <c r="AJ3" t="s">
        <v>374</v>
      </c>
      <c r="AK3" t="s">
        <v>375</v>
      </c>
      <c r="AL3" s="118" t="s">
        <v>329</v>
      </c>
      <c r="AM3" t="s">
        <v>376</v>
      </c>
      <c r="AN3" t="s">
        <v>377</v>
      </c>
      <c r="AO3" t="s">
        <v>331</v>
      </c>
      <c r="AP3" s="118" t="s">
        <v>378</v>
      </c>
      <c r="AQ3" t="s">
        <v>379</v>
      </c>
      <c r="AR3" t="s">
        <v>380</v>
      </c>
      <c r="AS3" t="s">
        <v>381</v>
      </c>
      <c r="AT3" t="s">
        <v>382</v>
      </c>
      <c r="AU3" t="s">
        <v>335</v>
      </c>
      <c r="AV3" t="s">
        <v>383</v>
      </c>
      <c r="AW3" s="118" t="s">
        <v>300</v>
      </c>
      <c r="AX3" t="s">
        <v>384</v>
      </c>
      <c r="AY3" t="s">
        <v>385</v>
      </c>
      <c r="AZ3" t="s">
        <v>337</v>
      </c>
      <c r="BA3" t="s">
        <v>386</v>
      </c>
      <c r="BB3" t="s">
        <v>387</v>
      </c>
      <c r="BC3" t="s">
        <v>388</v>
      </c>
      <c r="BD3" t="s">
        <v>352</v>
      </c>
      <c r="BE3" t="s">
        <v>353</v>
      </c>
      <c r="BF3" s="118" t="s">
        <v>338</v>
      </c>
      <c r="BG3" s="118" t="s">
        <v>389</v>
      </c>
      <c r="BH3" s="118" t="s">
        <v>349</v>
      </c>
      <c r="BI3" t="s">
        <v>390</v>
      </c>
      <c r="BJ3" t="s">
        <v>391</v>
      </c>
      <c r="BK3" t="s">
        <v>392</v>
      </c>
      <c r="BL3" s="118" t="s">
        <v>346</v>
      </c>
      <c r="BM3" t="s">
        <v>393</v>
      </c>
      <c r="BN3" t="s">
        <v>394</v>
      </c>
      <c r="BO3" t="s">
        <v>395</v>
      </c>
      <c r="BP3" t="s">
        <v>396</v>
      </c>
      <c r="BT3" s="118" t="s">
        <v>397</v>
      </c>
      <c r="BU3" s="118" t="s">
        <v>242</v>
      </c>
      <c r="BV3" s="118" t="s">
        <v>300</v>
      </c>
      <c r="BX3" s="118">
        <v>1</v>
      </c>
      <c r="BY3" s="118" t="s">
        <v>345</v>
      </c>
      <c r="CA3" s="118" t="s">
        <v>234</v>
      </c>
      <c r="CB3" s="118" t="s">
        <v>301</v>
      </c>
      <c r="CE3" s="118" t="s">
        <v>342</v>
      </c>
      <c r="CF3" s="118" t="s">
        <v>398</v>
      </c>
      <c r="CG3" s="118" t="s">
        <v>298</v>
      </c>
      <c r="CH3" s="118" t="s">
        <v>301</v>
      </c>
      <c r="CJ3" s="118" t="s">
        <v>1093</v>
      </c>
      <c r="CK3" s="118" t="s">
        <v>1117</v>
      </c>
      <c r="CL3" s="118" t="s">
        <v>488</v>
      </c>
      <c r="CM3" s="118" t="s">
        <v>400</v>
      </c>
      <c r="CO3" s="118" t="s">
        <v>401</v>
      </c>
      <c r="CP3" s="118" t="s">
        <v>388</v>
      </c>
      <c r="CQ3" s="118" t="s">
        <v>402</v>
      </c>
      <c r="CR3" s="118" t="s">
        <v>403</v>
      </c>
      <c r="CT3" s="118" t="s">
        <v>397</v>
      </c>
      <c r="CU3" s="118" t="s">
        <v>404</v>
      </c>
      <c r="CZ3" s="118" t="s">
        <v>405</v>
      </c>
      <c r="DB3" s="134"/>
    </row>
    <row r="4" spans="3:106" x14ac:dyDescent="0.35">
      <c r="C4" s="118" t="s">
        <v>406</v>
      </c>
      <c r="D4" s="118" t="s">
        <v>406</v>
      </c>
      <c r="F4" s="118" t="s">
        <v>236</v>
      </c>
      <c r="G4" s="118" t="s">
        <v>308</v>
      </c>
      <c r="H4" s="118" t="s">
        <v>357</v>
      </c>
      <c r="I4" s="118" t="s">
        <v>406</v>
      </c>
      <c r="K4" s="118" t="s">
        <v>308</v>
      </c>
      <c r="L4" t="s">
        <v>407</v>
      </c>
      <c r="M4" t="s">
        <v>309</v>
      </c>
      <c r="N4" t="s">
        <v>408</v>
      </c>
      <c r="P4" s="118" t="s">
        <v>409</v>
      </c>
      <c r="Q4" s="118" t="s">
        <v>410</v>
      </c>
      <c r="R4" s="118" t="s">
        <v>314</v>
      </c>
      <c r="S4" t="s">
        <v>411</v>
      </c>
      <c r="T4" t="s">
        <v>412</v>
      </c>
      <c r="U4" t="s">
        <v>413</v>
      </c>
      <c r="V4" t="s">
        <v>414</v>
      </c>
      <c r="W4" t="s">
        <v>415</v>
      </c>
      <c r="X4" t="s">
        <v>416</v>
      </c>
      <c r="Y4" s="118" t="s">
        <v>319</v>
      </c>
      <c r="Z4" s="118" t="s">
        <v>409</v>
      </c>
      <c r="AA4" t="s">
        <v>417</v>
      </c>
      <c r="AB4" t="s">
        <v>418</v>
      </c>
      <c r="AC4" s="118" t="s">
        <v>323</v>
      </c>
      <c r="AD4" t="s">
        <v>419</v>
      </c>
      <c r="AE4" t="s">
        <v>420</v>
      </c>
      <c r="AF4" t="s">
        <v>421</v>
      </c>
      <c r="AG4" s="118" t="s">
        <v>325</v>
      </c>
      <c r="AH4" t="s">
        <v>422</v>
      </c>
      <c r="AI4" t="s">
        <v>423</v>
      </c>
      <c r="AJ4" t="s">
        <v>424</v>
      </c>
      <c r="AK4" t="s">
        <v>425</v>
      </c>
      <c r="AL4" s="118" t="s">
        <v>330</v>
      </c>
      <c r="AM4" t="s">
        <v>426</v>
      </c>
      <c r="AN4" t="s">
        <v>427</v>
      </c>
      <c r="AO4" t="s">
        <v>332</v>
      </c>
      <c r="AP4" t="s">
        <v>428</v>
      </c>
      <c r="AQ4" t="s">
        <v>429</v>
      </c>
      <c r="AR4" t="s">
        <v>430</v>
      </c>
      <c r="AS4" t="s">
        <v>286</v>
      </c>
      <c r="AT4" t="s">
        <v>431</v>
      </c>
      <c r="AU4" t="s">
        <v>432</v>
      </c>
      <c r="AV4" t="s">
        <v>433</v>
      </c>
      <c r="AW4" s="118" t="s">
        <v>301</v>
      </c>
      <c r="AX4" t="s">
        <v>434</v>
      </c>
      <c r="AY4" t="s">
        <v>435</v>
      </c>
      <c r="AZ4" t="s">
        <v>296</v>
      </c>
      <c r="BA4" t="s">
        <v>436</v>
      </c>
      <c r="BB4" t="s">
        <v>350</v>
      </c>
      <c r="BC4" t="s">
        <v>437</v>
      </c>
      <c r="BD4" s="1" t="s">
        <v>409</v>
      </c>
      <c r="BE4" t="s">
        <v>403</v>
      </c>
      <c r="BF4" s="118" t="s">
        <v>295</v>
      </c>
      <c r="BG4" s="118" t="s">
        <v>438</v>
      </c>
      <c r="BH4" s="118" t="s">
        <v>400</v>
      </c>
      <c r="BI4" t="s">
        <v>439</v>
      </c>
      <c r="BJ4" t="s">
        <v>440</v>
      </c>
      <c r="BK4" t="s">
        <v>441</v>
      </c>
      <c r="BL4" s="118" t="s">
        <v>294</v>
      </c>
      <c r="BM4" t="s">
        <v>442</v>
      </c>
      <c r="BN4" t="s">
        <v>443</v>
      </c>
      <c r="BO4" t="s">
        <v>444</v>
      </c>
      <c r="BP4" t="s">
        <v>445</v>
      </c>
      <c r="BT4" s="118" t="s">
        <v>446</v>
      </c>
      <c r="BU4" s="118" t="s">
        <v>242</v>
      </c>
      <c r="BV4" s="118" t="s">
        <v>300</v>
      </c>
      <c r="BX4" s="118">
        <v>1</v>
      </c>
      <c r="BY4" s="118" t="s">
        <v>345</v>
      </c>
      <c r="CA4" s="118" t="s">
        <v>231</v>
      </c>
      <c r="CB4" s="118" t="s">
        <v>296</v>
      </c>
      <c r="CE4" s="118" t="s">
        <v>294</v>
      </c>
      <c r="CG4" s="118" t="s">
        <v>299</v>
      </c>
      <c r="CH4" s="118" t="s">
        <v>398</v>
      </c>
      <c r="CJ4" s="118" t="s">
        <v>1094</v>
      </c>
      <c r="CK4" s="118" t="s">
        <v>1119</v>
      </c>
      <c r="CL4" s="118" t="s">
        <v>662</v>
      </c>
      <c r="CM4" s="118" t="s">
        <v>448</v>
      </c>
      <c r="CO4" s="118" t="s">
        <v>398</v>
      </c>
      <c r="CP4" s="118" t="s">
        <v>437</v>
      </c>
      <c r="CQ4" s="118" t="s">
        <v>449</v>
      </c>
      <c r="CR4" s="118" t="s">
        <v>450</v>
      </c>
      <c r="CT4" s="118" t="s">
        <v>446</v>
      </c>
      <c r="CU4" s="118" t="s">
        <v>451</v>
      </c>
      <c r="CZ4" s="118" t="s">
        <v>452</v>
      </c>
    </row>
    <row r="5" spans="3:106" x14ac:dyDescent="0.35">
      <c r="C5" s="118" t="s">
        <v>453</v>
      </c>
      <c r="D5" s="118" t="s">
        <v>453</v>
      </c>
      <c r="F5" s="118" t="s">
        <v>236</v>
      </c>
      <c r="G5" s="118" t="s">
        <v>308</v>
      </c>
      <c r="H5" s="118" t="s">
        <v>357</v>
      </c>
      <c r="I5" s="118" t="s">
        <v>453</v>
      </c>
      <c r="K5" s="118" t="s">
        <v>309</v>
      </c>
      <c r="L5" t="s">
        <v>454</v>
      </c>
      <c r="M5" t="s">
        <v>455</v>
      </c>
      <c r="N5" t="s">
        <v>456</v>
      </c>
      <c r="Q5" s="118" t="s">
        <v>457</v>
      </c>
      <c r="R5" s="118" t="s">
        <v>315</v>
      </c>
      <c r="S5" t="s">
        <v>458</v>
      </c>
      <c r="T5" t="s">
        <v>459</v>
      </c>
      <c r="U5" t="s">
        <v>460</v>
      </c>
      <c r="V5" t="s">
        <v>461</v>
      </c>
      <c r="W5" t="s">
        <v>462</v>
      </c>
      <c r="X5" t="s">
        <v>463</v>
      </c>
      <c r="Y5" s="118" t="s">
        <v>320</v>
      </c>
      <c r="AA5" t="s">
        <v>464</v>
      </c>
      <c r="AB5" t="s">
        <v>465</v>
      </c>
      <c r="AC5" s="118" t="s">
        <v>324</v>
      </c>
      <c r="AD5" t="s">
        <v>466</v>
      </c>
      <c r="AE5" t="s">
        <v>467</v>
      </c>
      <c r="AF5" t="s">
        <v>468</v>
      </c>
      <c r="AG5" s="118" t="s">
        <v>328</v>
      </c>
      <c r="AH5" t="s">
        <v>469</v>
      </c>
      <c r="AI5" t="s">
        <v>470</v>
      </c>
      <c r="AJ5" t="s">
        <v>327</v>
      </c>
      <c r="AK5" t="s">
        <v>471</v>
      </c>
      <c r="AL5" s="118" t="s">
        <v>409</v>
      </c>
      <c r="AM5" t="s">
        <v>472</v>
      </c>
      <c r="AN5" t="s">
        <v>473</v>
      </c>
      <c r="AO5" t="s">
        <v>333</v>
      </c>
      <c r="AP5" t="s">
        <v>474</v>
      </c>
      <c r="AQ5" t="s">
        <v>332</v>
      </c>
      <c r="AR5" t="s">
        <v>333</v>
      </c>
      <c r="AS5" t="s">
        <v>475</v>
      </c>
      <c r="AT5" t="s">
        <v>476</v>
      </c>
      <c r="AU5" t="s">
        <v>477</v>
      </c>
      <c r="AV5" t="s">
        <v>336</v>
      </c>
      <c r="AW5" s="118" t="s">
        <v>409</v>
      </c>
      <c r="AX5" t="s">
        <v>478</v>
      </c>
      <c r="AY5" t="s">
        <v>301</v>
      </c>
      <c r="AZ5" t="s">
        <v>297</v>
      </c>
      <c r="BA5" s="1" t="s">
        <v>409</v>
      </c>
      <c r="BB5" t="s">
        <v>479</v>
      </c>
      <c r="BC5" t="s">
        <v>480</v>
      </c>
      <c r="BD5"/>
      <c r="BE5" t="s">
        <v>481</v>
      </c>
      <c r="BF5" s="118" t="s">
        <v>339</v>
      </c>
      <c r="BG5" s="118" t="s">
        <v>482</v>
      </c>
      <c r="BH5" s="118" t="s">
        <v>448</v>
      </c>
      <c r="BI5" t="s">
        <v>483</v>
      </c>
      <c r="BJ5" t="s">
        <v>484</v>
      </c>
      <c r="BK5" t="s">
        <v>485</v>
      </c>
      <c r="BL5" s="118" t="s">
        <v>342</v>
      </c>
      <c r="BM5" t="s">
        <v>486</v>
      </c>
      <c r="BN5" t="s">
        <v>487</v>
      </c>
      <c r="BO5" t="s">
        <v>488</v>
      </c>
      <c r="BP5" t="s">
        <v>489</v>
      </c>
      <c r="BT5" s="118" t="s">
        <v>490</v>
      </c>
      <c r="BU5" s="118" t="s">
        <v>242</v>
      </c>
      <c r="BV5" s="118" t="s">
        <v>300</v>
      </c>
      <c r="BX5" s="118">
        <v>1</v>
      </c>
      <c r="BY5" s="118" t="s">
        <v>345</v>
      </c>
      <c r="CA5" s="118" t="s">
        <v>225</v>
      </c>
      <c r="CB5" s="118" t="s">
        <v>297</v>
      </c>
      <c r="CE5" s="118" t="s">
        <v>398</v>
      </c>
      <c r="CG5" s="118" t="s">
        <v>297</v>
      </c>
      <c r="CJ5" s="118" t="s">
        <v>1095</v>
      </c>
      <c r="CK5" s="118" t="s">
        <v>1120</v>
      </c>
      <c r="CL5" s="118" t="s">
        <v>1132</v>
      </c>
      <c r="CM5" s="118" t="s">
        <v>492</v>
      </c>
      <c r="CP5" s="118" t="s">
        <v>480</v>
      </c>
      <c r="CQ5" s="118" t="s">
        <v>298</v>
      </c>
      <c r="CR5" s="118" t="s">
        <v>493</v>
      </c>
      <c r="CT5" s="118" t="s">
        <v>490</v>
      </c>
      <c r="CU5" s="118" t="s">
        <v>494</v>
      </c>
      <c r="CZ5" s="118" t="s">
        <v>495</v>
      </c>
    </row>
    <row r="6" spans="3:106" x14ac:dyDescent="0.35">
      <c r="C6" s="118" t="s">
        <v>496</v>
      </c>
      <c r="D6" s="118" t="s">
        <v>496</v>
      </c>
      <c r="F6" s="118" t="s">
        <v>236</v>
      </c>
      <c r="G6" s="118" t="s">
        <v>308</v>
      </c>
      <c r="H6" s="118" t="s">
        <v>357</v>
      </c>
      <c r="I6" s="118" t="s">
        <v>496</v>
      </c>
      <c r="K6" s="118" t="s">
        <v>409</v>
      </c>
      <c r="L6" t="s">
        <v>497</v>
      </c>
      <c r="M6" t="s">
        <v>498</v>
      </c>
      <c r="N6" t="s">
        <v>499</v>
      </c>
      <c r="Q6" s="118" t="s">
        <v>500</v>
      </c>
      <c r="R6" s="118" t="s">
        <v>316</v>
      </c>
      <c r="S6" t="s">
        <v>501</v>
      </c>
      <c r="T6" t="s">
        <v>502</v>
      </c>
      <c r="U6" t="s">
        <v>503</v>
      </c>
      <c r="V6" t="s">
        <v>504</v>
      </c>
      <c r="W6" t="s">
        <v>505</v>
      </c>
      <c r="X6" t="s">
        <v>318</v>
      </c>
      <c r="Y6" s="118" t="s">
        <v>409</v>
      </c>
      <c r="AA6" t="s">
        <v>506</v>
      </c>
      <c r="AB6" t="s">
        <v>507</v>
      </c>
      <c r="AC6" s="118" t="s">
        <v>409</v>
      </c>
      <c r="AD6" t="s">
        <v>508</v>
      </c>
      <c r="AE6" t="s">
        <v>323</v>
      </c>
      <c r="AF6" t="s">
        <v>509</v>
      </c>
      <c r="AG6" s="118" t="s">
        <v>327</v>
      </c>
      <c r="AH6" t="s">
        <v>510</v>
      </c>
      <c r="AI6" t="s">
        <v>511</v>
      </c>
      <c r="AJ6" t="s">
        <v>512</v>
      </c>
      <c r="AK6" t="s">
        <v>513</v>
      </c>
      <c r="AM6" t="s">
        <v>329</v>
      </c>
      <c r="AN6" t="s">
        <v>514</v>
      </c>
      <c r="AO6" t="s">
        <v>286</v>
      </c>
      <c r="AP6" s="1" t="s">
        <v>409</v>
      </c>
      <c r="AQ6" t="s">
        <v>515</v>
      </c>
      <c r="AR6" s="1" t="s">
        <v>409</v>
      </c>
      <c r="AS6" t="s">
        <v>516</v>
      </c>
      <c r="AT6" t="s">
        <v>517</v>
      </c>
      <c r="AU6" t="s">
        <v>518</v>
      </c>
      <c r="AV6" t="s">
        <v>519</v>
      </c>
      <c r="AX6" t="s">
        <v>344</v>
      </c>
      <c r="AY6" s="1" t="s">
        <v>409</v>
      </c>
      <c r="AZ6" t="s">
        <v>298</v>
      </c>
      <c r="BA6"/>
      <c r="BB6" t="s">
        <v>401</v>
      </c>
      <c r="BC6" t="s">
        <v>520</v>
      </c>
      <c r="BD6"/>
      <c r="BE6" t="s">
        <v>450</v>
      </c>
      <c r="BF6" s="118" t="s">
        <v>340</v>
      </c>
      <c r="BG6" s="118" t="s">
        <v>521</v>
      </c>
      <c r="BH6" s="118" t="s">
        <v>492</v>
      </c>
      <c r="BI6" t="s">
        <v>522</v>
      </c>
      <c r="BJ6" t="s">
        <v>523</v>
      </c>
      <c r="BK6" t="s">
        <v>341</v>
      </c>
      <c r="BL6" s="118" t="s">
        <v>343</v>
      </c>
      <c r="BM6" t="s">
        <v>524</v>
      </c>
      <c r="BN6" t="s">
        <v>525</v>
      </c>
      <c r="BO6" t="s">
        <v>526</v>
      </c>
      <c r="BP6" t="s">
        <v>527</v>
      </c>
      <c r="BT6" s="118" t="s">
        <v>528</v>
      </c>
      <c r="BU6" s="118" t="s">
        <v>242</v>
      </c>
      <c r="BV6" s="118" t="s">
        <v>300</v>
      </c>
      <c r="BX6" s="118">
        <v>1</v>
      </c>
      <c r="BY6" s="118" t="s">
        <v>345</v>
      </c>
      <c r="CB6" s="118" t="s">
        <v>298</v>
      </c>
      <c r="CG6" s="118" t="s">
        <v>398</v>
      </c>
      <c r="CJ6" s="118" t="s">
        <v>1096</v>
      </c>
      <c r="CK6" s="118" t="s">
        <v>1121</v>
      </c>
      <c r="CL6" s="118" t="s">
        <v>728</v>
      </c>
      <c r="CM6" s="118" t="s">
        <v>530</v>
      </c>
      <c r="CP6" s="118" t="s">
        <v>520</v>
      </c>
      <c r="CQ6" s="118" t="s">
        <v>531</v>
      </c>
      <c r="CR6" s="118" t="s">
        <v>532</v>
      </c>
      <c r="CT6" s="118" t="s">
        <v>528</v>
      </c>
      <c r="CU6" s="118" t="s">
        <v>398</v>
      </c>
      <c r="CZ6" s="118" t="s">
        <v>533</v>
      </c>
    </row>
    <row r="7" spans="3:106" x14ac:dyDescent="0.35">
      <c r="C7" s="118" t="s">
        <v>534</v>
      </c>
      <c r="D7" s="118" t="s">
        <v>534</v>
      </c>
      <c r="F7" s="118" t="s">
        <v>236</v>
      </c>
      <c r="G7" s="118" t="s">
        <v>308</v>
      </c>
      <c r="H7" s="118" t="s">
        <v>357</v>
      </c>
      <c r="I7" s="118" t="s">
        <v>534</v>
      </c>
      <c r="L7" t="s">
        <v>453</v>
      </c>
      <c r="M7" t="s">
        <v>535</v>
      </c>
      <c r="N7" t="s">
        <v>536</v>
      </c>
      <c r="Q7" s="118" t="s">
        <v>537</v>
      </c>
      <c r="R7" s="118" t="s">
        <v>317</v>
      </c>
      <c r="S7" t="s">
        <v>538</v>
      </c>
      <c r="T7" t="s">
        <v>539</v>
      </c>
      <c r="U7" t="s">
        <v>540</v>
      </c>
      <c r="V7" t="s">
        <v>541</v>
      </c>
      <c r="W7" t="s">
        <v>542</v>
      </c>
      <c r="X7" t="s">
        <v>543</v>
      </c>
      <c r="AA7" t="s">
        <v>544</v>
      </c>
      <c r="AB7" t="s">
        <v>545</v>
      </c>
      <c r="AD7" t="s">
        <v>546</v>
      </c>
      <c r="AE7" t="s">
        <v>547</v>
      </c>
      <c r="AF7" t="s">
        <v>548</v>
      </c>
      <c r="AG7" s="118" t="s">
        <v>409</v>
      </c>
      <c r="AH7" t="s">
        <v>549</v>
      </c>
      <c r="AI7" t="s">
        <v>550</v>
      </c>
      <c r="AJ7" t="s">
        <v>551</v>
      </c>
      <c r="AK7" t="s">
        <v>552</v>
      </c>
      <c r="AM7" s="1" t="s">
        <v>409</v>
      </c>
      <c r="AN7" t="s">
        <v>553</v>
      </c>
      <c r="AO7" t="s">
        <v>334</v>
      </c>
      <c r="AQ7" s="1" t="s">
        <v>409</v>
      </c>
      <c r="AS7" s="1" t="s">
        <v>409</v>
      </c>
      <c r="AT7" t="s">
        <v>554</v>
      </c>
      <c r="AU7" s="1" t="s">
        <v>409</v>
      </c>
      <c r="AV7" s="1" t="s">
        <v>409</v>
      </c>
      <c r="AX7" t="s">
        <v>555</v>
      </c>
      <c r="AY7"/>
      <c r="AZ7" t="s">
        <v>299</v>
      </c>
      <c r="BA7"/>
      <c r="BB7" t="s">
        <v>556</v>
      </c>
      <c r="BC7" t="s">
        <v>557</v>
      </c>
      <c r="BD7"/>
      <c r="BE7" t="s">
        <v>299</v>
      </c>
      <c r="BF7" s="118" t="s">
        <v>341</v>
      </c>
      <c r="BG7" s="118" t="s">
        <v>558</v>
      </c>
      <c r="BH7" s="118" t="s">
        <v>530</v>
      </c>
      <c r="BI7" t="s">
        <v>559</v>
      </c>
      <c r="BJ7" t="s">
        <v>340</v>
      </c>
      <c r="BK7" t="s">
        <v>560</v>
      </c>
      <c r="BL7" s="118" t="s">
        <v>409</v>
      </c>
      <c r="BM7" t="s">
        <v>561</v>
      </c>
      <c r="BN7" t="s">
        <v>562</v>
      </c>
      <c r="BO7" t="s">
        <v>563</v>
      </c>
      <c r="BP7" t="s">
        <v>564</v>
      </c>
      <c r="BT7" s="118" t="s">
        <v>565</v>
      </c>
      <c r="BU7" s="118" t="s">
        <v>242</v>
      </c>
      <c r="BV7" s="118" t="s">
        <v>300</v>
      </c>
      <c r="BX7" s="118">
        <v>1</v>
      </c>
      <c r="BY7" s="118" t="s">
        <v>345</v>
      </c>
      <c r="CB7" s="118" t="s">
        <v>299</v>
      </c>
      <c r="CJ7" s="118" t="s">
        <v>355</v>
      </c>
      <c r="CK7" s="118" t="s">
        <v>1122</v>
      </c>
      <c r="CL7" s="118" t="s">
        <v>1133</v>
      </c>
      <c r="CM7" s="118" t="s">
        <v>567</v>
      </c>
      <c r="CP7" s="118" t="s">
        <v>557</v>
      </c>
      <c r="CQ7" s="118" t="s">
        <v>568</v>
      </c>
      <c r="CR7" s="118" t="s">
        <v>569</v>
      </c>
      <c r="CT7" s="118" t="s">
        <v>565</v>
      </c>
      <c r="CZ7" s="118" t="s">
        <v>570</v>
      </c>
    </row>
    <row r="8" spans="3:106" x14ac:dyDescent="0.35">
      <c r="C8" s="118" t="s">
        <v>571</v>
      </c>
      <c r="D8" s="118" t="s">
        <v>571</v>
      </c>
      <c r="F8" s="118" t="s">
        <v>236</v>
      </c>
      <c r="G8" s="118" t="s">
        <v>308</v>
      </c>
      <c r="H8" s="118" t="s">
        <v>357</v>
      </c>
      <c r="I8" s="118" t="s">
        <v>571</v>
      </c>
      <c r="L8" t="s">
        <v>496</v>
      </c>
      <c r="M8" t="s">
        <v>572</v>
      </c>
      <c r="N8" t="s">
        <v>573</v>
      </c>
      <c r="Q8" s="118" t="s">
        <v>574</v>
      </c>
      <c r="R8" s="118" t="s">
        <v>318</v>
      </c>
      <c r="S8" t="s">
        <v>575</v>
      </c>
      <c r="T8" t="s">
        <v>576</v>
      </c>
      <c r="U8" t="s">
        <v>577</v>
      </c>
      <c r="V8" t="s">
        <v>578</v>
      </c>
      <c r="W8" t="s">
        <v>579</v>
      </c>
      <c r="X8" t="s">
        <v>580</v>
      </c>
      <c r="AA8" t="s">
        <v>581</v>
      </c>
      <c r="AB8" t="s">
        <v>582</v>
      </c>
      <c r="AD8" t="s">
        <v>583</v>
      </c>
      <c r="AE8" t="s">
        <v>584</v>
      </c>
      <c r="AF8" s="1" t="s">
        <v>409</v>
      </c>
      <c r="AH8" t="s">
        <v>585</v>
      </c>
      <c r="AI8" t="s">
        <v>586</v>
      </c>
      <c r="AJ8" s="1" t="s">
        <v>409</v>
      </c>
      <c r="AK8" t="s">
        <v>587</v>
      </c>
      <c r="AM8"/>
      <c r="AN8" t="s">
        <v>330</v>
      </c>
      <c r="AO8" t="s">
        <v>335</v>
      </c>
      <c r="AS8"/>
      <c r="AT8" s="1" t="s">
        <v>409</v>
      </c>
      <c r="AU8" s="1"/>
      <c r="AV8"/>
      <c r="AX8" t="s">
        <v>397</v>
      </c>
      <c r="AY8"/>
      <c r="AZ8" s="1" t="s">
        <v>409</v>
      </c>
      <c r="BA8"/>
      <c r="BB8" t="s">
        <v>588</v>
      </c>
      <c r="BC8" t="s">
        <v>589</v>
      </c>
      <c r="BD8"/>
      <c r="BE8" t="s">
        <v>590</v>
      </c>
      <c r="BF8" s="118" t="s">
        <v>409</v>
      </c>
      <c r="BG8" s="118" t="s">
        <v>591</v>
      </c>
      <c r="BH8" s="118" t="s">
        <v>567</v>
      </c>
      <c r="BI8" t="s">
        <v>592</v>
      </c>
      <c r="BJ8" t="s">
        <v>593</v>
      </c>
      <c r="BK8" s="1" t="s">
        <v>409</v>
      </c>
      <c r="BM8" t="s">
        <v>594</v>
      </c>
      <c r="BN8" t="s">
        <v>595</v>
      </c>
      <c r="BO8" t="s">
        <v>596</v>
      </c>
      <c r="BP8" t="s">
        <v>343</v>
      </c>
      <c r="BT8" s="118" t="s">
        <v>597</v>
      </c>
      <c r="BU8" s="118" t="s">
        <v>242</v>
      </c>
      <c r="BV8" s="118" t="s">
        <v>300</v>
      </c>
      <c r="BX8" s="118">
        <v>1</v>
      </c>
      <c r="BY8" s="118" t="s">
        <v>345</v>
      </c>
      <c r="CB8" s="118" t="s">
        <v>295</v>
      </c>
      <c r="CJ8" s="118" t="s">
        <v>1097</v>
      </c>
      <c r="CK8" s="118" t="s">
        <v>495</v>
      </c>
      <c r="CL8" s="118" t="s">
        <v>836</v>
      </c>
      <c r="CM8" s="118" t="s">
        <v>599</v>
      </c>
      <c r="CP8" s="118" t="s">
        <v>589</v>
      </c>
      <c r="CQ8" s="118" t="s">
        <v>600</v>
      </c>
      <c r="CR8" s="118" t="s">
        <v>601</v>
      </c>
      <c r="CT8" s="118" t="s">
        <v>597</v>
      </c>
      <c r="CZ8" s="118" t="s">
        <v>400</v>
      </c>
    </row>
    <row r="9" spans="3:106" x14ac:dyDescent="0.35">
      <c r="C9" s="118" t="s">
        <v>602</v>
      </c>
      <c r="D9" s="118" t="s">
        <v>602</v>
      </c>
      <c r="F9" s="118" t="s">
        <v>236</v>
      </c>
      <c r="G9" s="118" t="s">
        <v>308</v>
      </c>
      <c r="H9" s="118" t="s">
        <v>357</v>
      </c>
      <c r="I9" s="118" t="s">
        <v>602</v>
      </c>
      <c r="L9" t="s">
        <v>603</v>
      </c>
      <c r="M9" t="s">
        <v>604</v>
      </c>
      <c r="N9" t="s">
        <v>605</v>
      </c>
      <c r="Q9" s="118" t="s">
        <v>606</v>
      </c>
      <c r="R9" s="118" t="s">
        <v>409</v>
      </c>
      <c r="S9" t="s">
        <v>607</v>
      </c>
      <c r="T9" t="s">
        <v>608</v>
      </c>
      <c r="U9" t="s">
        <v>609</v>
      </c>
      <c r="V9" t="s">
        <v>610</v>
      </c>
      <c r="W9" t="s">
        <v>611</v>
      </c>
      <c r="X9" t="s">
        <v>612</v>
      </c>
      <c r="AA9" t="s">
        <v>613</v>
      </c>
      <c r="AB9" t="s">
        <v>614</v>
      </c>
      <c r="AD9" t="s">
        <v>615</v>
      </c>
      <c r="AE9" t="s">
        <v>616</v>
      </c>
      <c r="AF9"/>
      <c r="AH9" t="s">
        <v>617</v>
      </c>
      <c r="AI9" t="s">
        <v>618</v>
      </c>
      <c r="AK9" t="s">
        <v>619</v>
      </c>
      <c r="AM9"/>
      <c r="AN9" t="s">
        <v>620</v>
      </c>
      <c r="AO9" t="s">
        <v>336</v>
      </c>
      <c r="AS9"/>
      <c r="AT9"/>
      <c r="AU9"/>
      <c r="AV9"/>
      <c r="AX9" t="s">
        <v>621</v>
      </c>
      <c r="AY9"/>
      <c r="BA9"/>
      <c r="BB9" t="s">
        <v>622</v>
      </c>
      <c r="BC9" t="s">
        <v>623</v>
      </c>
      <c r="BD9"/>
      <c r="BE9" t="s">
        <v>493</v>
      </c>
      <c r="BG9" s="118" t="s">
        <v>624</v>
      </c>
      <c r="BH9" s="118" t="s">
        <v>625</v>
      </c>
      <c r="BI9" t="s">
        <v>626</v>
      </c>
      <c r="BJ9" t="s">
        <v>627</v>
      </c>
      <c r="BM9" t="s">
        <v>628</v>
      </c>
      <c r="BN9" t="s">
        <v>629</v>
      </c>
      <c r="BO9" t="s">
        <v>630</v>
      </c>
      <c r="BP9" t="s">
        <v>631</v>
      </c>
      <c r="BT9" s="118" t="s">
        <v>632</v>
      </c>
      <c r="BU9" s="118" t="s">
        <v>242</v>
      </c>
      <c r="BV9" s="118" t="s">
        <v>300</v>
      </c>
      <c r="BX9" s="118">
        <v>1</v>
      </c>
      <c r="BY9" s="118" t="s">
        <v>345</v>
      </c>
      <c r="CB9" s="118" t="s">
        <v>293</v>
      </c>
      <c r="CJ9" s="118" t="s">
        <v>405</v>
      </c>
      <c r="CK9" s="118" t="s">
        <v>1123</v>
      </c>
      <c r="CL9" s="118" t="s">
        <v>1134</v>
      </c>
      <c r="CM9" s="118" t="s">
        <v>634</v>
      </c>
      <c r="CP9" s="118" t="s">
        <v>623</v>
      </c>
      <c r="CQ9" s="118" t="s">
        <v>635</v>
      </c>
      <c r="CR9" s="118" t="s">
        <v>636</v>
      </c>
      <c r="CT9" s="118" t="s">
        <v>632</v>
      </c>
      <c r="CZ9" s="118" t="s">
        <v>349</v>
      </c>
    </row>
    <row r="10" spans="3:106" x14ac:dyDescent="0.35">
      <c r="C10" s="118" t="s">
        <v>637</v>
      </c>
      <c r="D10" s="118" t="s">
        <v>637</v>
      </c>
      <c r="F10" s="118" t="s">
        <v>236</v>
      </c>
      <c r="G10" s="118" t="s">
        <v>308</v>
      </c>
      <c r="H10" s="118" t="s">
        <v>357</v>
      </c>
      <c r="I10" s="118" t="s">
        <v>637</v>
      </c>
      <c r="L10" t="s">
        <v>638</v>
      </c>
      <c r="M10" t="s">
        <v>639</v>
      </c>
      <c r="N10" t="s">
        <v>640</v>
      </c>
      <c r="Q10" s="118" t="s">
        <v>641</v>
      </c>
      <c r="S10" t="s">
        <v>642</v>
      </c>
      <c r="T10" t="s">
        <v>643</v>
      </c>
      <c r="U10" t="s">
        <v>644</v>
      </c>
      <c r="V10" t="s">
        <v>645</v>
      </c>
      <c r="W10" t="s">
        <v>646</v>
      </c>
      <c r="X10" t="s">
        <v>647</v>
      </c>
      <c r="AA10" t="s">
        <v>648</v>
      </c>
      <c r="AB10" t="s">
        <v>649</v>
      </c>
      <c r="AD10" t="s">
        <v>650</v>
      </c>
      <c r="AE10" t="s">
        <v>651</v>
      </c>
      <c r="AF10"/>
      <c r="AH10" t="s">
        <v>652</v>
      </c>
      <c r="AI10" t="s">
        <v>653</v>
      </c>
      <c r="AK10" t="s">
        <v>654</v>
      </c>
      <c r="AM10"/>
      <c r="AN10" t="s">
        <v>655</v>
      </c>
      <c r="AO10" t="s">
        <v>409</v>
      </c>
      <c r="AX10" t="s">
        <v>656</v>
      </c>
      <c r="AY10"/>
      <c r="BA10"/>
      <c r="BB10" t="s">
        <v>657</v>
      </c>
      <c r="BC10" t="s">
        <v>658</v>
      </c>
      <c r="BD10"/>
      <c r="BE10" t="s">
        <v>532</v>
      </c>
      <c r="BG10" s="118" t="s">
        <v>659</v>
      </c>
      <c r="BH10" s="118" t="s">
        <v>599</v>
      </c>
      <c r="BI10" t="s">
        <v>339</v>
      </c>
      <c r="BJ10" t="s">
        <v>660</v>
      </c>
      <c r="BK10"/>
      <c r="BM10" t="s">
        <v>293</v>
      </c>
      <c r="BN10" t="s">
        <v>661</v>
      </c>
      <c r="BO10" t="s">
        <v>662</v>
      </c>
      <c r="BP10" t="s">
        <v>663</v>
      </c>
      <c r="BT10" s="118" t="s">
        <v>664</v>
      </c>
      <c r="BU10" s="118" t="s">
        <v>242</v>
      </c>
      <c r="BV10" s="118" t="s">
        <v>300</v>
      </c>
      <c r="BX10" s="118">
        <v>1</v>
      </c>
      <c r="BY10" s="118" t="s">
        <v>345</v>
      </c>
      <c r="CB10" s="118" t="s">
        <v>294</v>
      </c>
      <c r="CJ10" s="118" t="s">
        <v>1098</v>
      </c>
      <c r="CK10" s="118" t="s">
        <v>1124</v>
      </c>
      <c r="CL10" s="118" t="s">
        <v>398</v>
      </c>
      <c r="CM10" s="118" t="s">
        <v>666</v>
      </c>
      <c r="CP10" s="118" t="s">
        <v>658</v>
      </c>
      <c r="CQ10" s="118" t="s">
        <v>667</v>
      </c>
      <c r="CR10" s="118" t="s">
        <v>668</v>
      </c>
      <c r="CT10" s="118" t="s">
        <v>664</v>
      </c>
      <c r="CZ10" s="118" t="s">
        <v>669</v>
      </c>
    </row>
    <row r="11" spans="3:106" x14ac:dyDescent="0.35">
      <c r="C11" s="118" t="s">
        <v>670</v>
      </c>
      <c r="D11" s="118" t="s">
        <v>670</v>
      </c>
      <c r="F11" s="118" t="s">
        <v>236</v>
      </c>
      <c r="G11" s="118" t="s">
        <v>308</v>
      </c>
      <c r="H11" s="118" t="s">
        <v>357</v>
      </c>
      <c r="I11" s="118" t="s">
        <v>670</v>
      </c>
      <c r="L11" t="s">
        <v>534</v>
      </c>
      <c r="M11" t="s">
        <v>671</v>
      </c>
      <c r="N11" t="s">
        <v>672</v>
      </c>
      <c r="Q11" s="118" t="s">
        <v>673</v>
      </c>
      <c r="S11" t="s">
        <v>674</v>
      </c>
      <c r="T11" t="s">
        <v>675</v>
      </c>
      <c r="U11" t="s">
        <v>676</v>
      </c>
      <c r="V11" t="s">
        <v>677</v>
      </c>
      <c r="W11" t="s">
        <v>678</v>
      </c>
      <c r="X11" t="s">
        <v>679</v>
      </c>
      <c r="AA11" t="s">
        <v>680</v>
      </c>
      <c r="AB11" t="s">
        <v>681</v>
      </c>
      <c r="AD11" t="s">
        <v>682</v>
      </c>
      <c r="AE11" t="s">
        <v>683</v>
      </c>
      <c r="AF11"/>
      <c r="AH11" t="s">
        <v>684</v>
      </c>
      <c r="AI11" t="s">
        <v>685</v>
      </c>
      <c r="AK11" t="s">
        <v>686</v>
      </c>
      <c r="AM11"/>
      <c r="AN11" t="s">
        <v>687</v>
      </c>
      <c r="AX11" t="s">
        <v>688</v>
      </c>
      <c r="AY11"/>
      <c r="BA11"/>
      <c r="BB11" t="s">
        <v>689</v>
      </c>
      <c r="BC11" t="s">
        <v>690</v>
      </c>
      <c r="BD11"/>
      <c r="BE11" t="s">
        <v>569</v>
      </c>
      <c r="BG11" s="118" t="s">
        <v>691</v>
      </c>
      <c r="BH11" s="118" t="s">
        <v>634</v>
      </c>
      <c r="BI11" t="s">
        <v>692</v>
      </c>
      <c r="BJ11" t="s">
        <v>693</v>
      </c>
      <c r="BK11"/>
      <c r="BM11" t="s">
        <v>694</v>
      </c>
      <c r="BN11" t="s">
        <v>695</v>
      </c>
      <c r="BO11" t="s">
        <v>696</v>
      </c>
      <c r="BP11" t="s">
        <v>697</v>
      </c>
      <c r="BT11" s="118" t="s">
        <v>698</v>
      </c>
      <c r="BU11" s="118" t="s">
        <v>242</v>
      </c>
      <c r="BV11" s="118" t="s">
        <v>300</v>
      </c>
      <c r="BW11" s="118" t="s">
        <v>357</v>
      </c>
      <c r="BX11" s="118">
        <v>1</v>
      </c>
      <c r="BY11" s="118" t="s">
        <v>345</v>
      </c>
      <c r="CB11" s="118" t="s">
        <v>342</v>
      </c>
      <c r="CJ11" s="118" t="s">
        <v>1099</v>
      </c>
      <c r="CK11" s="118" t="s">
        <v>1125</v>
      </c>
      <c r="CM11" s="118" t="s">
        <v>669</v>
      </c>
      <c r="CP11" s="118" t="s">
        <v>690</v>
      </c>
      <c r="CQ11" s="118" t="s">
        <v>700</v>
      </c>
      <c r="CR11" s="118" t="s">
        <v>701</v>
      </c>
      <c r="CT11" s="118" t="s">
        <v>698</v>
      </c>
      <c r="CZ11" s="118" t="s">
        <v>666</v>
      </c>
    </row>
    <row r="12" spans="3:106" x14ac:dyDescent="0.35">
      <c r="C12" s="118" t="s">
        <v>702</v>
      </c>
      <c r="D12" s="118" t="s">
        <v>702</v>
      </c>
      <c r="F12" s="118" t="s">
        <v>236</v>
      </c>
      <c r="G12" s="118" t="s">
        <v>308</v>
      </c>
      <c r="H12" s="118" t="s">
        <v>357</v>
      </c>
      <c r="I12" s="118" t="s">
        <v>702</v>
      </c>
      <c r="L12" t="s">
        <v>571</v>
      </c>
      <c r="M12" t="s">
        <v>703</v>
      </c>
      <c r="N12" t="s">
        <v>704</v>
      </c>
      <c r="Q12" s="118" t="s">
        <v>705</v>
      </c>
      <c r="S12" t="s">
        <v>706</v>
      </c>
      <c r="T12" t="s">
        <v>707</v>
      </c>
      <c r="U12" t="s">
        <v>708</v>
      </c>
      <c r="V12" t="s">
        <v>709</v>
      </c>
      <c r="W12" t="s">
        <v>710</v>
      </c>
      <c r="X12" t="s">
        <v>711</v>
      </c>
      <c r="AA12" t="s">
        <v>712</v>
      </c>
      <c r="AB12" t="s">
        <v>713</v>
      </c>
      <c r="AD12" t="s">
        <v>714</v>
      </c>
      <c r="AE12" t="s">
        <v>715</v>
      </c>
      <c r="AF12"/>
      <c r="AH12" t="s">
        <v>716</v>
      </c>
      <c r="AI12" t="s">
        <v>717</v>
      </c>
      <c r="AK12" t="s">
        <v>718</v>
      </c>
      <c r="AM12"/>
      <c r="AN12" t="s">
        <v>719</v>
      </c>
      <c r="AX12" t="s">
        <v>720</v>
      </c>
      <c r="AY12"/>
      <c r="BA12"/>
      <c r="BB12" t="s">
        <v>721</v>
      </c>
      <c r="BC12" t="s">
        <v>722</v>
      </c>
      <c r="BD12"/>
      <c r="BE12" t="s">
        <v>601</v>
      </c>
      <c r="BG12" s="118" t="s">
        <v>723</v>
      </c>
      <c r="BH12" s="118" t="s">
        <v>666</v>
      </c>
      <c r="BI12" t="s">
        <v>724</v>
      </c>
      <c r="BJ12" t="s">
        <v>725</v>
      </c>
      <c r="BK12"/>
      <c r="BM12" t="s">
        <v>726</v>
      </c>
      <c r="BN12" t="s">
        <v>727</v>
      </c>
      <c r="BO12" t="s">
        <v>728</v>
      </c>
      <c r="BP12" t="s">
        <v>729</v>
      </c>
      <c r="BT12" s="118" t="s">
        <v>730</v>
      </c>
      <c r="BU12" s="118" t="s">
        <v>242</v>
      </c>
      <c r="BV12" s="118" t="s">
        <v>300</v>
      </c>
      <c r="BX12" s="118">
        <v>1</v>
      </c>
      <c r="BY12" s="118" t="s">
        <v>345</v>
      </c>
      <c r="CJ12" s="118" t="s">
        <v>561</v>
      </c>
      <c r="CK12" s="118" t="s">
        <v>1126</v>
      </c>
      <c r="CM12" s="118" t="s">
        <v>732</v>
      </c>
      <c r="CP12" s="118" t="s">
        <v>722</v>
      </c>
      <c r="CQ12" s="118" t="s">
        <v>733</v>
      </c>
      <c r="CR12" s="118" t="s">
        <v>734</v>
      </c>
      <c r="CT12" s="118" t="s">
        <v>730</v>
      </c>
      <c r="CZ12" s="118" t="s">
        <v>735</v>
      </c>
    </row>
    <row r="13" spans="3:106" x14ac:dyDescent="0.35">
      <c r="C13" s="118" t="s">
        <v>736</v>
      </c>
      <c r="D13" s="118" t="s">
        <v>736</v>
      </c>
      <c r="F13" s="118" t="s">
        <v>236</v>
      </c>
      <c r="G13" s="118" t="s">
        <v>308</v>
      </c>
      <c r="H13" s="118" t="s">
        <v>357</v>
      </c>
      <c r="I13" s="118" t="s">
        <v>736</v>
      </c>
      <c r="L13" t="s">
        <v>637</v>
      </c>
      <c r="M13" t="s">
        <v>737</v>
      </c>
      <c r="N13" t="s">
        <v>738</v>
      </c>
      <c r="Q13" s="118" t="s">
        <v>739</v>
      </c>
      <c r="S13" t="s">
        <v>740</v>
      </c>
      <c r="T13" t="s">
        <v>741</v>
      </c>
      <c r="U13" t="s">
        <v>742</v>
      </c>
      <c r="V13" t="s">
        <v>743</v>
      </c>
      <c r="W13" s="1" t="s">
        <v>409</v>
      </c>
      <c r="X13" t="s">
        <v>744</v>
      </c>
      <c r="AA13" t="s">
        <v>745</v>
      </c>
      <c r="AB13" t="s">
        <v>746</v>
      </c>
      <c r="AD13" t="s">
        <v>747</v>
      </c>
      <c r="AE13" t="s">
        <v>748</v>
      </c>
      <c r="AF13"/>
      <c r="AH13" t="s">
        <v>749</v>
      </c>
      <c r="AI13" t="s">
        <v>750</v>
      </c>
      <c r="AK13" t="s">
        <v>328</v>
      </c>
      <c r="AM13"/>
      <c r="AN13" t="s">
        <v>751</v>
      </c>
      <c r="AX13" t="s">
        <v>752</v>
      </c>
      <c r="AY13"/>
      <c r="BA13"/>
      <c r="BB13" t="s">
        <v>753</v>
      </c>
      <c r="BC13" t="s">
        <v>754</v>
      </c>
      <c r="BD13"/>
      <c r="BE13" t="s">
        <v>636</v>
      </c>
      <c r="BG13" s="118" t="s">
        <v>755</v>
      </c>
      <c r="BH13" s="118" t="s">
        <v>756</v>
      </c>
      <c r="BI13" t="s">
        <v>757</v>
      </c>
      <c r="BJ13" t="s">
        <v>758</v>
      </c>
      <c r="BK13"/>
      <c r="BM13" t="s">
        <v>759</v>
      </c>
      <c r="BN13" t="s">
        <v>760</v>
      </c>
      <c r="BO13" t="s">
        <v>761</v>
      </c>
      <c r="BP13" t="s">
        <v>762</v>
      </c>
      <c r="BT13" s="118" t="s">
        <v>354</v>
      </c>
      <c r="BU13" s="118" t="s">
        <v>242</v>
      </c>
      <c r="BV13" s="118" t="s">
        <v>301</v>
      </c>
      <c r="BY13" s="118" t="s">
        <v>345</v>
      </c>
      <c r="CJ13" s="118" t="s">
        <v>1101</v>
      </c>
      <c r="CK13" s="118" t="s">
        <v>1127</v>
      </c>
      <c r="CM13" s="118" t="s">
        <v>764</v>
      </c>
      <c r="CP13" s="118" t="s">
        <v>765</v>
      </c>
      <c r="CQ13" s="118" t="s">
        <v>766</v>
      </c>
      <c r="CR13" s="118" t="s">
        <v>767</v>
      </c>
      <c r="CT13" s="118" t="s">
        <v>398</v>
      </c>
      <c r="CZ13" s="118" t="s">
        <v>492</v>
      </c>
    </row>
    <row r="14" spans="3:106" x14ac:dyDescent="0.35">
      <c r="C14" s="118" t="s">
        <v>768</v>
      </c>
      <c r="D14" s="118" t="s">
        <v>768</v>
      </c>
      <c r="F14" s="118" t="s">
        <v>236</v>
      </c>
      <c r="G14" s="118" t="s">
        <v>308</v>
      </c>
      <c r="H14" s="118" t="s">
        <v>357</v>
      </c>
      <c r="I14" s="118" t="s">
        <v>768</v>
      </c>
      <c r="L14" t="s">
        <v>769</v>
      </c>
      <c r="M14" t="s">
        <v>770</v>
      </c>
      <c r="N14" t="s">
        <v>771</v>
      </c>
      <c r="Q14" s="118" t="s">
        <v>772</v>
      </c>
      <c r="S14" t="s">
        <v>773</v>
      </c>
      <c r="T14" t="s">
        <v>774</v>
      </c>
      <c r="U14" t="s">
        <v>775</v>
      </c>
      <c r="V14" s="1" t="s">
        <v>409</v>
      </c>
      <c r="W14"/>
      <c r="X14" t="s">
        <v>776</v>
      </c>
      <c r="AA14" t="s">
        <v>777</v>
      </c>
      <c r="AB14" t="s">
        <v>778</v>
      </c>
      <c r="AD14" t="s">
        <v>779</v>
      </c>
      <c r="AE14" s="1" t="s">
        <v>409</v>
      </c>
      <c r="AF14"/>
      <c r="AH14" t="s">
        <v>780</v>
      </c>
      <c r="AI14" t="s">
        <v>781</v>
      </c>
      <c r="AK14" t="s">
        <v>782</v>
      </c>
      <c r="AM14"/>
      <c r="AN14" t="s">
        <v>783</v>
      </c>
      <c r="AX14" t="s">
        <v>784</v>
      </c>
      <c r="AY14"/>
      <c r="BA14"/>
      <c r="BB14" t="s">
        <v>785</v>
      </c>
      <c r="BC14" t="s">
        <v>765</v>
      </c>
      <c r="BD14"/>
      <c r="BE14" t="s">
        <v>668</v>
      </c>
      <c r="BG14" s="118" t="s">
        <v>786</v>
      </c>
      <c r="BH14" s="118" t="s">
        <v>787</v>
      </c>
      <c r="BI14" t="s">
        <v>788</v>
      </c>
      <c r="BJ14" s="1" t="s">
        <v>409</v>
      </c>
      <c r="BK14" s="1"/>
      <c r="BM14" t="s">
        <v>491</v>
      </c>
      <c r="BN14" t="s">
        <v>294</v>
      </c>
      <c r="BO14" t="s">
        <v>789</v>
      </c>
      <c r="BP14" t="s">
        <v>790</v>
      </c>
      <c r="BT14" s="118" t="s">
        <v>404</v>
      </c>
      <c r="BU14" s="118" t="s">
        <v>242</v>
      </c>
      <c r="BV14" s="118" t="s">
        <v>301</v>
      </c>
      <c r="BY14" s="118" t="s">
        <v>345</v>
      </c>
      <c r="CJ14" s="118" t="s">
        <v>1102</v>
      </c>
      <c r="CK14" s="118" t="s">
        <v>1128</v>
      </c>
      <c r="CM14" s="118" t="s">
        <v>735</v>
      </c>
      <c r="CP14" s="118" t="s">
        <v>792</v>
      </c>
      <c r="CQ14" s="118" t="s">
        <v>793</v>
      </c>
      <c r="CR14" s="118" t="s">
        <v>794</v>
      </c>
      <c r="CZ14" s="118" t="s">
        <v>480</v>
      </c>
    </row>
    <row r="15" spans="3:106" x14ac:dyDescent="0.35">
      <c r="C15" s="118" t="s">
        <v>795</v>
      </c>
      <c r="D15" s="118" t="s">
        <v>795</v>
      </c>
      <c r="F15" s="118" t="s">
        <v>236</v>
      </c>
      <c r="G15" s="118" t="s">
        <v>308</v>
      </c>
      <c r="H15" s="118" t="s">
        <v>357</v>
      </c>
      <c r="I15" s="118" t="s">
        <v>795</v>
      </c>
      <c r="L15" t="s">
        <v>796</v>
      </c>
      <c r="M15" t="s">
        <v>797</v>
      </c>
      <c r="N15" t="s">
        <v>798</v>
      </c>
      <c r="Q15" s="118" t="s">
        <v>799</v>
      </c>
      <c r="S15" t="s">
        <v>800</v>
      </c>
      <c r="T15" t="s">
        <v>801</v>
      </c>
      <c r="U15" t="s">
        <v>802</v>
      </c>
      <c r="V15"/>
      <c r="W15"/>
      <c r="X15" t="s">
        <v>803</v>
      </c>
      <c r="AA15" t="s">
        <v>320</v>
      </c>
      <c r="AB15" t="s">
        <v>804</v>
      </c>
      <c r="AD15" s="1" t="s">
        <v>409</v>
      </c>
      <c r="AE15"/>
      <c r="AF15"/>
      <c r="AH15" t="s">
        <v>805</v>
      </c>
      <c r="AI15" t="s">
        <v>806</v>
      </c>
      <c r="AK15" t="s">
        <v>807</v>
      </c>
      <c r="AM15"/>
      <c r="AN15" t="s">
        <v>808</v>
      </c>
      <c r="AX15" t="s">
        <v>809</v>
      </c>
      <c r="AY15"/>
      <c r="BA15"/>
      <c r="BB15" s="1" t="s">
        <v>409</v>
      </c>
      <c r="BC15" t="s">
        <v>792</v>
      </c>
      <c r="BD15"/>
      <c r="BE15" t="s">
        <v>810</v>
      </c>
      <c r="BG15" s="118" t="s">
        <v>811</v>
      </c>
      <c r="BH15" s="118" t="s">
        <v>669</v>
      </c>
      <c r="BI15" s="1" t="s">
        <v>409</v>
      </c>
      <c r="BJ15"/>
      <c r="BK15"/>
      <c r="BM15" t="s">
        <v>812</v>
      </c>
      <c r="BN15" t="s">
        <v>813</v>
      </c>
      <c r="BO15" t="s">
        <v>342</v>
      </c>
      <c r="BP15" t="s">
        <v>814</v>
      </c>
      <c r="BT15" s="118" t="s">
        <v>451</v>
      </c>
      <c r="BU15" s="118" t="s">
        <v>242</v>
      </c>
      <c r="BV15" s="118" t="s">
        <v>301</v>
      </c>
      <c r="BY15" s="118" t="s">
        <v>345</v>
      </c>
      <c r="CJ15" s="118" t="s">
        <v>1103</v>
      </c>
      <c r="CK15" s="118" t="s">
        <v>1129</v>
      </c>
      <c r="CM15" s="118" t="s">
        <v>295</v>
      </c>
      <c r="CP15" s="118" t="s">
        <v>816</v>
      </c>
      <c r="CQ15" s="118" t="s">
        <v>817</v>
      </c>
      <c r="CR15" s="118" t="s">
        <v>818</v>
      </c>
      <c r="CZ15" s="118" t="s">
        <v>520</v>
      </c>
    </row>
    <row r="16" spans="3:106" x14ac:dyDescent="0.35">
      <c r="C16" s="118" t="s">
        <v>819</v>
      </c>
      <c r="D16" s="118" t="s">
        <v>819</v>
      </c>
      <c r="F16" s="118" t="s">
        <v>236</v>
      </c>
      <c r="G16" s="118" t="s">
        <v>308</v>
      </c>
      <c r="H16" s="118" t="s">
        <v>357</v>
      </c>
      <c r="I16" s="118" t="s">
        <v>819</v>
      </c>
      <c r="L16" t="s">
        <v>820</v>
      </c>
      <c r="M16" t="s">
        <v>821</v>
      </c>
      <c r="N16" t="s">
        <v>822</v>
      </c>
      <c r="Q16" s="118" t="s">
        <v>823</v>
      </c>
      <c r="S16" t="s">
        <v>824</v>
      </c>
      <c r="T16" t="s">
        <v>825</v>
      </c>
      <c r="U16" t="s">
        <v>826</v>
      </c>
      <c r="V16"/>
      <c r="W16"/>
      <c r="X16" s="1" t="s">
        <v>409</v>
      </c>
      <c r="AA16" t="s">
        <v>827</v>
      </c>
      <c r="AB16" t="s">
        <v>828</v>
      </c>
      <c r="AH16" t="s">
        <v>829</v>
      </c>
      <c r="AI16" t="s">
        <v>830</v>
      </c>
      <c r="AK16" t="s">
        <v>831</v>
      </c>
      <c r="AM16"/>
      <c r="AN16" t="s">
        <v>832</v>
      </c>
      <c r="AX16" t="s">
        <v>833</v>
      </c>
      <c r="AY16"/>
      <c r="BA16"/>
      <c r="BB16"/>
      <c r="BC16" t="s">
        <v>816</v>
      </c>
      <c r="BD16"/>
      <c r="BE16" t="s">
        <v>701</v>
      </c>
      <c r="BG16" s="118" t="s">
        <v>338</v>
      </c>
      <c r="BH16" s="118" t="s">
        <v>834</v>
      </c>
      <c r="BM16" t="s">
        <v>835</v>
      </c>
      <c r="BN16" s="1" t="s">
        <v>409</v>
      </c>
      <c r="BO16" t="s">
        <v>836</v>
      </c>
      <c r="BP16" t="s">
        <v>837</v>
      </c>
      <c r="BT16" s="118" t="s">
        <v>494</v>
      </c>
      <c r="BU16" s="118" t="s">
        <v>242</v>
      </c>
      <c r="BV16" s="118" t="s">
        <v>301</v>
      </c>
      <c r="BY16" s="118" t="s">
        <v>345</v>
      </c>
      <c r="CJ16" s="118" t="s">
        <v>1104</v>
      </c>
      <c r="CK16" s="118" t="s">
        <v>294</v>
      </c>
      <c r="CM16" s="118" t="s">
        <v>839</v>
      </c>
      <c r="CP16" s="118" t="s">
        <v>840</v>
      </c>
      <c r="CQ16" s="118" t="s">
        <v>841</v>
      </c>
      <c r="CR16" s="118" t="s">
        <v>842</v>
      </c>
      <c r="CZ16" s="118" t="s">
        <v>557</v>
      </c>
    </row>
    <row r="17" spans="3:104" x14ac:dyDescent="0.35">
      <c r="C17" s="118" t="s">
        <v>843</v>
      </c>
      <c r="D17" s="118" t="s">
        <v>843</v>
      </c>
      <c r="F17" s="118" t="s">
        <v>236</v>
      </c>
      <c r="G17" s="118" t="s">
        <v>308</v>
      </c>
      <c r="H17" s="118" t="s">
        <v>357</v>
      </c>
      <c r="I17" s="118" t="s">
        <v>843</v>
      </c>
      <c r="L17" t="s">
        <v>736</v>
      </c>
      <c r="M17" t="s">
        <v>844</v>
      </c>
      <c r="N17" t="s">
        <v>845</v>
      </c>
      <c r="Q17" s="118" t="s">
        <v>846</v>
      </c>
      <c r="S17" t="s">
        <v>847</v>
      </c>
      <c r="T17" t="s">
        <v>848</v>
      </c>
      <c r="U17" t="s">
        <v>849</v>
      </c>
      <c r="V17"/>
      <c r="AA17" t="s">
        <v>850</v>
      </c>
      <c r="AB17" t="s">
        <v>851</v>
      </c>
      <c r="AH17" t="s">
        <v>852</v>
      </c>
      <c r="AI17" t="s">
        <v>853</v>
      </c>
      <c r="AK17" t="s">
        <v>854</v>
      </c>
      <c r="AM17"/>
      <c r="AN17" t="s">
        <v>855</v>
      </c>
      <c r="AX17" t="s">
        <v>856</v>
      </c>
      <c r="AY17"/>
      <c r="BA17"/>
      <c r="BB17"/>
      <c r="BC17" t="s">
        <v>840</v>
      </c>
      <c r="BD17"/>
      <c r="BE17" t="s">
        <v>734</v>
      </c>
      <c r="BG17" s="118" t="s">
        <v>409</v>
      </c>
      <c r="BH17" s="118" t="s">
        <v>732</v>
      </c>
      <c r="BM17" t="s">
        <v>633</v>
      </c>
      <c r="BN17"/>
      <c r="BO17" t="s">
        <v>857</v>
      </c>
      <c r="BP17" t="s">
        <v>858</v>
      </c>
      <c r="BT17" s="118" t="s">
        <v>350</v>
      </c>
      <c r="BU17" s="118" t="s">
        <v>234</v>
      </c>
      <c r="BV17" s="118" t="s">
        <v>296</v>
      </c>
      <c r="BW17" s="118" t="s">
        <v>357</v>
      </c>
      <c r="BX17" s="118">
        <v>1</v>
      </c>
      <c r="BY17" s="118" t="s">
        <v>345</v>
      </c>
      <c r="CJ17" s="118" t="s">
        <v>1106</v>
      </c>
      <c r="CK17" s="118" t="s">
        <v>570</v>
      </c>
      <c r="CM17" s="118" t="s">
        <v>398</v>
      </c>
      <c r="CP17" s="118" t="s">
        <v>876</v>
      </c>
      <c r="CQ17" s="118" t="s">
        <v>860</v>
      </c>
      <c r="CR17" s="118" t="s">
        <v>861</v>
      </c>
      <c r="CZ17" s="118" t="s">
        <v>589</v>
      </c>
    </row>
    <row r="18" spans="3:104" x14ac:dyDescent="0.35">
      <c r="C18" s="118" t="s">
        <v>862</v>
      </c>
      <c r="D18" s="118" t="s">
        <v>862</v>
      </c>
      <c r="F18" s="118" t="s">
        <v>236</v>
      </c>
      <c r="G18" s="118" t="s">
        <v>308</v>
      </c>
      <c r="H18" s="118" t="s">
        <v>357</v>
      </c>
      <c r="I18" s="118" t="s">
        <v>862</v>
      </c>
      <c r="L18" t="s">
        <v>863</v>
      </c>
      <c r="M18" t="s">
        <v>864</v>
      </c>
      <c r="N18" t="s">
        <v>865</v>
      </c>
      <c r="Q18" s="118" t="s">
        <v>866</v>
      </c>
      <c r="S18" t="s">
        <v>867</v>
      </c>
      <c r="T18" t="s">
        <v>868</v>
      </c>
      <c r="U18" t="s">
        <v>869</v>
      </c>
      <c r="V18"/>
      <c r="AA18" s="1" t="s">
        <v>409</v>
      </c>
      <c r="AB18" t="s">
        <v>870</v>
      </c>
      <c r="AH18" t="s">
        <v>871</v>
      </c>
      <c r="AI18" t="s">
        <v>872</v>
      </c>
      <c r="AK18" t="s">
        <v>873</v>
      </c>
      <c r="AM18"/>
      <c r="AN18" t="s">
        <v>874</v>
      </c>
      <c r="AX18" t="s">
        <v>875</v>
      </c>
      <c r="AY18"/>
      <c r="BA18"/>
      <c r="BB18"/>
      <c r="BC18" t="s">
        <v>876</v>
      </c>
      <c r="BD18"/>
      <c r="BE18" t="s">
        <v>767</v>
      </c>
      <c r="BH18" s="118" t="s">
        <v>877</v>
      </c>
      <c r="BM18" t="s">
        <v>665</v>
      </c>
      <c r="BN18"/>
      <c r="BO18" t="s">
        <v>878</v>
      </c>
      <c r="BP18" t="s">
        <v>879</v>
      </c>
      <c r="BT18" s="118" t="s">
        <v>401</v>
      </c>
      <c r="BU18" s="118" t="s">
        <v>234</v>
      </c>
      <c r="BV18" s="118" t="s">
        <v>296</v>
      </c>
      <c r="BW18" s="118" t="s">
        <v>357</v>
      </c>
      <c r="BX18" s="118">
        <v>1</v>
      </c>
      <c r="BY18" s="118" t="s">
        <v>345</v>
      </c>
      <c r="CJ18" s="118" t="s">
        <v>1108</v>
      </c>
      <c r="CK18" s="118" t="s">
        <v>1130</v>
      </c>
      <c r="CP18" s="118" t="s">
        <v>896</v>
      </c>
      <c r="CQ18" s="118" t="s">
        <v>881</v>
      </c>
      <c r="CR18" s="118" t="s">
        <v>882</v>
      </c>
      <c r="CZ18" s="118" t="s">
        <v>623</v>
      </c>
    </row>
    <row r="19" spans="3:104" x14ac:dyDescent="0.35">
      <c r="C19" s="118" t="s">
        <v>883</v>
      </c>
      <c r="D19" s="118" t="s">
        <v>883</v>
      </c>
      <c r="F19" s="118" t="s">
        <v>236</v>
      </c>
      <c r="G19" s="118" t="s">
        <v>308</v>
      </c>
      <c r="H19" s="118" t="s">
        <v>357</v>
      </c>
      <c r="I19" s="118" t="s">
        <v>883</v>
      </c>
      <c r="L19" t="s">
        <v>884</v>
      </c>
      <c r="M19" t="s">
        <v>885</v>
      </c>
      <c r="N19" t="s">
        <v>886</v>
      </c>
      <c r="Q19" s="118" t="s">
        <v>887</v>
      </c>
      <c r="S19" t="s">
        <v>888</v>
      </c>
      <c r="T19" t="s">
        <v>889</v>
      </c>
      <c r="U19" t="s">
        <v>890</v>
      </c>
      <c r="V19"/>
      <c r="AB19" t="s">
        <v>891</v>
      </c>
      <c r="AH19" t="s">
        <v>892</v>
      </c>
      <c r="AI19" t="s">
        <v>893</v>
      </c>
      <c r="AK19" t="s">
        <v>894</v>
      </c>
      <c r="AM19"/>
      <c r="AN19" s="1" t="s">
        <v>409</v>
      </c>
      <c r="AX19" t="s">
        <v>895</v>
      </c>
      <c r="AY19"/>
      <c r="BA19"/>
      <c r="BB19"/>
      <c r="BC19" t="s">
        <v>896</v>
      </c>
      <c r="BD19"/>
      <c r="BE19" t="s">
        <v>897</v>
      </c>
      <c r="BH19" s="118" t="s">
        <v>898</v>
      </c>
      <c r="BM19" t="s">
        <v>899</v>
      </c>
      <c r="BN19"/>
      <c r="BO19" t="s">
        <v>900</v>
      </c>
      <c r="BP19" t="s">
        <v>901</v>
      </c>
      <c r="BT19" s="118" t="s">
        <v>351</v>
      </c>
      <c r="BU19" s="118" t="s">
        <v>234</v>
      </c>
      <c r="BV19" s="118" t="s">
        <v>297</v>
      </c>
      <c r="BY19" s="118" t="s">
        <v>345</v>
      </c>
      <c r="CJ19" s="118" t="s">
        <v>1110</v>
      </c>
      <c r="CK19" s="118" t="s">
        <v>452</v>
      </c>
      <c r="CP19" s="118" t="s">
        <v>913</v>
      </c>
      <c r="CQ19" s="118" t="s">
        <v>903</v>
      </c>
      <c r="CR19" s="118" t="s">
        <v>398</v>
      </c>
      <c r="CZ19" s="118" t="s">
        <v>658</v>
      </c>
    </row>
    <row r="20" spans="3:104" x14ac:dyDescent="0.35">
      <c r="C20" s="118" t="s">
        <v>358</v>
      </c>
      <c r="D20" s="118" t="s">
        <v>358</v>
      </c>
      <c r="F20" s="118" t="s">
        <v>236</v>
      </c>
      <c r="G20" s="118" t="s">
        <v>309</v>
      </c>
      <c r="H20" s="118" t="s">
        <v>357</v>
      </c>
      <c r="I20" s="118" t="s">
        <v>358</v>
      </c>
      <c r="L20" t="s">
        <v>795</v>
      </c>
      <c r="M20" t="s">
        <v>904</v>
      </c>
      <c r="N20" t="s">
        <v>905</v>
      </c>
      <c r="Q20" s="118" t="s">
        <v>906</v>
      </c>
      <c r="S20" t="s">
        <v>907</v>
      </c>
      <c r="T20" t="s">
        <v>314</v>
      </c>
      <c r="U20" t="s">
        <v>908</v>
      </c>
      <c r="V20"/>
      <c r="AB20" t="s">
        <v>909</v>
      </c>
      <c r="AH20" t="s">
        <v>910</v>
      </c>
      <c r="AI20" t="s">
        <v>911</v>
      </c>
      <c r="AK20" t="s">
        <v>912</v>
      </c>
      <c r="AM20"/>
      <c r="AN20"/>
      <c r="AX20" t="s">
        <v>446</v>
      </c>
      <c r="AY20"/>
      <c r="BA20"/>
      <c r="BB20"/>
      <c r="BC20" t="s">
        <v>913</v>
      </c>
      <c r="BD20"/>
      <c r="BE20" t="s">
        <v>914</v>
      </c>
      <c r="BH20" s="118" t="s">
        <v>735</v>
      </c>
      <c r="BM20" t="s">
        <v>791</v>
      </c>
      <c r="BN20"/>
      <c r="BO20" s="1" t="s">
        <v>409</v>
      </c>
      <c r="BP20" t="s">
        <v>915</v>
      </c>
      <c r="BT20" s="118" t="s">
        <v>388</v>
      </c>
      <c r="BU20" s="118" t="s">
        <v>234</v>
      </c>
      <c r="BV20" s="118" t="s">
        <v>297</v>
      </c>
      <c r="BX20" s="118">
        <v>1</v>
      </c>
      <c r="BY20" s="118" t="s">
        <v>345</v>
      </c>
      <c r="CJ20" s="118" t="s">
        <v>628</v>
      </c>
      <c r="CK20" s="118" t="s">
        <v>398</v>
      </c>
      <c r="CP20" s="118" t="s">
        <v>929</v>
      </c>
      <c r="CQ20" s="118" t="s">
        <v>916</v>
      </c>
      <c r="CZ20" s="118" t="s">
        <v>690</v>
      </c>
    </row>
    <row r="21" spans="3:104" x14ac:dyDescent="0.35">
      <c r="C21" s="118" t="s">
        <v>917</v>
      </c>
      <c r="D21" s="118" t="s">
        <v>917</v>
      </c>
      <c r="F21" s="118" t="s">
        <v>236</v>
      </c>
      <c r="G21" s="118" t="s">
        <v>309</v>
      </c>
      <c r="H21" s="118" t="s">
        <v>357</v>
      </c>
      <c r="I21" s="118" t="s">
        <v>917</v>
      </c>
      <c r="L21" t="s">
        <v>819</v>
      </c>
      <c r="M21" t="s">
        <v>918</v>
      </c>
      <c r="N21" t="s">
        <v>919</v>
      </c>
      <c r="Q21" s="118" t="s">
        <v>920</v>
      </c>
      <c r="S21" t="s">
        <v>921</v>
      </c>
      <c r="T21" t="s">
        <v>922</v>
      </c>
      <c r="U21" t="s">
        <v>923</v>
      </c>
      <c r="V21"/>
      <c r="AB21" t="s">
        <v>924</v>
      </c>
      <c r="AH21" t="s">
        <v>925</v>
      </c>
      <c r="AI21" t="s">
        <v>926</v>
      </c>
      <c r="AK21" t="s">
        <v>927</v>
      </c>
      <c r="AX21" t="s">
        <v>928</v>
      </c>
      <c r="AY21"/>
      <c r="BA21"/>
      <c r="BB21"/>
      <c r="BC21" t="s">
        <v>929</v>
      </c>
      <c r="BD21"/>
      <c r="BE21" t="s">
        <v>794</v>
      </c>
      <c r="BH21" s="118" t="s">
        <v>295</v>
      </c>
      <c r="BM21" t="s">
        <v>815</v>
      </c>
      <c r="BN21"/>
      <c r="BO21"/>
      <c r="BP21" t="s">
        <v>930</v>
      </c>
      <c r="BT21" s="118" t="s">
        <v>437</v>
      </c>
      <c r="BU21" s="118" t="s">
        <v>234</v>
      </c>
      <c r="BV21" s="118" t="s">
        <v>297</v>
      </c>
      <c r="BX21" s="118">
        <v>1</v>
      </c>
      <c r="BY21" s="118" t="s">
        <v>345</v>
      </c>
      <c r="CJ21" s="118" t="s">
        <v>1112</v>
      </c>
      <c r="CP21" s="118" t="s">
        <v>297</v>
      </c>
      <c r="CQ21" s="118" t="s">
        <v>931</v>
      </c>
      <c r="CZ21" s="118" t="s">
        <v>840</v>
      </c>
    </row>
    <row r="22" spans="3:104" x14ac:dyDescent="0.35">
      <c r="C22" s="118" t="s">
        <v>535</v>
      </c>
      <c r="D22" s="118" t="s">
        <v>535</v>
      </c>
      <c r="F22" s="118" t="s">
        <v>236</v>
      </c>
      <c r="G22" s="118" t="s">
        <v>309</v>
      </c>
      <c r="H22" s="118" t="s">
        <v>357</v>
      </c>
      <c r="I22" s="118" t="s">
        <v>535</v>
      </c>
      <c r="L22" t="s">
        <v>932</v>
      </c>
      <c r="M22" t="s">
        <v>933</v>
      </c>
      <c r="N22" t="s">
        <v>934</v>
      </c>
      <c r="Q22" s="118" t="s">
        <v>935</v>
      </c>
      <c r="S22" t="s">
        <v>936</v>
      </c>
      <c r="T22" t="s">
        <v>937</v>
      </c>
      <c r="U22" t="s">
        <v>938</v>
      </c>
      <c r="V22"/>
      <c r="AB22" t="s">
        <v>939</v>
      </c>
      <c r="AH22" t="s">
        <v>940</v>
      </c>
      <c r="AI22" t="s">
        <v>941</v>
      </c>
      <c r="AK22" t="s">
        <v>942</v>
      </c>
      <c r="AX22" t="s">
        <v>943</v>
      </c>
      <c r="AY22"/>
      <c r="BA22"/>
      <c r="BB22"/>
      <c r="BC22" t="s">
        <v>297</v>
      </c>
      <c r="BD22"/>
      <c r="BE22" t="s">
        <v>818</v>
      </c>
      <c r="BH22" s="118" t="s">
        <v>944</v>
      </c>
      <c r="BM22" t="s">
        <v>945</v>
      </c>
      <c r="BN22"/>
      <c r="BO22"/>
      <c r="BP22" t="s">
        <v>946</v>
      </c>
      <c r="BT22" s="118" t="s">
        <v>480</v>
      </c>
      <c r="BU22" s="118" t="s">
        <v>234</v>
      </c>
      <c r="BV22" s="118" t="s">
        <v>297</v>
      </c>
      <c r="BX22" s="118">
        <v>1</v>
      </c>
      <c r="BY22" s="118" t="s">
        <v>345</v>
      </c>
      <c r="CJ22" s="118" t="s">
        <v>1113</v>
      </c>
      <c r="CP22" s="118" t="s">
        <v>960</v>
      </c>
      <c r="CQ22" s="118" t="s">
        <v>947</v>
      </c>
      <c r="CZ22" s="118" t="s">
        <v>896</v>
      </c>
    </row>
    <row r="23" spans="3:104" x14ac:dyDescent="0.35">
      <c r="C23" s="118" t="s">
        <v>572</v>
      </c>
      <c r="D23" s="118" t="s">
        <v>572</v>
      </c>
      <c r="F23" s="118" t="s">
        <v>236</v>
      </c>
      <c r="G23" s="118" t="s">
        <v>309</v>
      </c>
      <c r="H23" s="118" t="s">
        <v>357</v>
      </c>
      <c r="I23" s="118" t="s">
        <v>572</v>
      </c>
      <c r="L23" t="s">
        <v>948</v>
      </c>
      <c r="M23" t="s">
        <v>949</v>
      </c>
      <c r="N23" t="s">
        <v>950</v>
      </c>
      <c r="Q23" s="118" t="s">
        <v>951</v>
      </c>
      <c r="S23" t="s">
        <v>952</v>
      </c>
      <c r="T23" t="s">
        <v>953</v>
      </c>
      <c r="U23" t="s">
        <v>954</v>
      </c>
      <c r="V23"/>
      <c r="AB23" t="s">
        <v>955</v>
      </c>
      <c r="AH23" t="s">
        <v>956</v>
      </c>
      <c r="AI23" t="s">
        <v>957</v>
      </c>
      <c r="AK23" t="s">
        <v>958</v>
      </c>
      <c r="AX23" t="s">
        <v>959</v>
      </c>
      <c r="AY23"/>
      <c r="BA23"/>
      <c r="BB23"/>
      <c r="BC23" t="s">
        <v>960</v>
      </c>
      <c r="BD23"/>
      <c r="BE23" t="s">
        <v>961</v>
      </c>
      <c r="BH23" s="118" t="s">
        <v>962</v>
      </c>
      <c r="BM23" t="s">
        <v>963</v>
      </c>
      <c r="BN23"/>
      <c r="BO23"/>
      <c r="BP23" t="s">
        <v>964</v>
      </c>
      <c r="BT23" s="118" t="s">
        <v>520</v>
      </c>
      <c r="BU23" s="118" t="s">
        <v>234</v>
      </c>
      <c r="BV23" s="118" t="s">
        <v>297</v>
      </c>
      <c r="BX23" s="118">
        <v>1</v>
      </c>
      <c r="BY23" s="118" t="s">
        <v>345</v>
      </c>
      <c r="CJ23" s="118" t="s">
        <v>293</v>
      </c>
      <c r="CP23" s="118" t="s">
        <v>975</v>
      </c>
      <c r="CQ23" s="118" t="s">
        <v>965</v>
      </c>
      <c r="CZ23" s="118" t="s">
        <v>913</v>
      </c>
    </row>
    <row r="24" spans="3:104" x14ac:dyDescent="0.35">
      <c r="C24" s="118" t="s">
        <v>639</v>
      </c>
      <c r="D24" s="118" t="s">
        <v>639</v>
      </c>
      <c r="F24" s="118" t="s">
        <v>236</v>
      </c>
      <c r="G24" s="118" t="s">
        <v>309</v>
      </c>
      <c r="H24" s="118" t="s">
        <v>357</v>
      </c>
      <c r="I24" s="118" t="s">
        <v>639</v>
      </c>
      <c r="L24" t="s">
        <v>966</v>
      </c>
      <c r="M24" t="s">
        <v>967</v>
      </c>
      <c r="N24" t="s">
        <v>968</v>
      </c>
      <c r="Q24" t="s">
        <v>969</v>
      </c>
      <c r="S24" s="1" t="s">
        <v>409</v>
      </c>
      <c r="T24" t="s">
        <v>970</v>
      </c>
      <c r="U24" t="s">
        <v>971</v>
      </c>
      <c r="AB24" t="s">
        <v>972</v>
      </c>
      <c r="AH24" t="s">
        <v>973</v>
      </c>
      <c r="AI24" s="1" t="s">
        <v>409</v>
      </c>
      <c r="AK24" t="s">
        <v>974</v>
      </c>
      <c r="AX24" t="s">
        <v>490</v>
      </c>
      <c r="BA24"/>
      <c r="BB24"/>
      <c r="BC24" t="s">
        <v>975</v>
      </c>
      <c r="BD24"/>
      <c r="BE24" t="s">
        <v>976</v>
      </c>
      <c r="BH24" s="118" t="s">
        <v>977</v>
      </c>
      <c r="BM24" s="1" t="s">
        <v>409</v>
      </c>
      <c r="BN24"/>
      <c r="BO24"/>
      <c r="BP24" t="s">
        <v>978</v>
      </c>
      <c r="BT24" s="118" t="s">
        <v>557</v>
      </c>
      <c r="BU24" s="118" t="s">
        <v>234</v>
      </c>
      <c r="BV24" s="118" t="s">
        <v>297</v>
      </c>
      <c r="BX24" s="118">
        <v>1</v>
      </c>
      <c r="BY24" s="118" t="s">
        <v>345</v>
      </c>
      <c r="CJ24" s="118" t="s">
        <v>1115</v>
      </c>
      <c r="CP24" s="118" t="s">
        <v>979</v>
      </c>
      <c r="CQ24" s="118" t="s">
        <v>398</v>
      </c>
      <c r="CZ24" s="118" t="s">
        <v>979</v>
      </c>
    </row>
    <row r="25" spans="3:104" x14ac:dyDescent="0.35">
      <c r="C25" s="118" t="s">
        <v>797</v>
      </c>
      <c r="D25" s="118" t="s">
        <v>797</v>
      </c>
      <c r="F25" s="118" t="s">
        <v>236</v>
      </c>
      <c r="G25" s="118" t="s">
        <v>309</v>
      </c>
      <c r="H25" s="118" t="s">
        <v>357</v>
      </c>
      <c r="I25" s="118" t="s">
        <v>797</v>
      </c>
      <c r="L25" s="1" t="s">
        <v>409</v>
      </c>
      <c r="M25" t="s">
        <v>980</v>
      </c>
      <c r="N25" t="s">
        <v>981</v>
      </c>
      <c r="Q25" t="s">
        <v>982</v>
      </c>
      <c r="T25" t="s">
        <v>983</v>
      </c>
      <c r="U25" t="s">
        <v>984</v>
      </c>
      <c r="AB25" t="s">
        <v>985</v>
      </c>
      <c r="AH25" t="s">
        <v>986</v>
      </c>
      <c r="AK25" t="s">
        <v>987</v>
      </c>
      <c r="AX25" t="s">
        <v>988</v>
      </c>
      <c r="BA25"/>
      <c r="BB25"/>
      <c r="BC25" t="s">
        <v>979</v>
      </c>
      <c r="BD25"/>
      <c r="BE25" t="s">
        <v>989</v>
      </c>
      <c r="BH25" s="118" t="s">
        <v>990</v>
      </c>
      <c r="BM25"/>
      <c r="BN25"/>
      <c r="BO25"/>
      <c r="BP25" t="s">
        <v>991</v>
      </c>
      <c r="BT25" s="118" t="s">
        <v>589</v>
      </c>
      <c r="BU25" s="118" t="s">
        <v>234</v>
      </c>
      <c r="BV25" s="118" t="s">
        <v>297</v>
      </c>
      <c r="BX25" s="118">
        <v>1</v>
      </c>
      <c r="BY25" s="118" t="s">
        <v>345</v>
      </c>
      <c r="CJ25" s="118" t="s">
        <v>533</v>
      </c>
      <c r="CP25" s="118" t="s">
        <v>1002</v>
      </c>
      <c r="CZ25" s="118" t="s">
        <v>992</v>
      </c>
    </row>
    <row r="26" spans="3:104" x14ac:dyDescent="0.35">
      <c r="C26" s="118" t="s">
        <v>821</v>
      </c>
      <c r="D26" s="118" t="s">
        <v>821</v>
      </c>
      <c r="F26" s="118" t="s">
        <v>236</v>
      </c>
      <c r="G26" s="118" t="s">
        <v>309</v>
      </c>
      <c r="H26" s="118" t="s">
        <v>357</v>
      </c>
      <c r="I26" s="118" t="s">
        <v>821</v>
      </c>
      <c r="M26" t="s">
        <v>993</v>
      </c>
      <c r="N26" t="s">
        <v>994</v>
      </c>
      <c r="Q26" s="1" t="s">
        <v>409</v>
      </c>
      <c r="T26" t="s">
        <v>995</v>
      </c>
      <c r="U26" t="s">
        <v>996</v>
      </c>
      <c r="AB26" t="s">
        <v>997</v>
      </c>
      <c r="AH26" s="1" t="s">
        <v>409</v>
      </c>
      <c r="AK26" s="1" t="s">
        <v>409</v>
      </c>
      <c r="AX26" t="s">
        <v>998</v>
      </c>
      <c r="BA26"/>
      <c r="BB26"/>
      <c r="BC26" t="s">
        <v>999</v>
      </c>
      <c r="BD26"/>
      <c r="BE26" t="s">
        <v>1000</v>
      </c>
      <c r="BH26" s="118" t="s">
        <v>409</v>
      </c>
      <c r="BM26"/>
      <c r="BN26"/>
      <c r="BO26"/>
      <c r="BP26" t="s">
        <v>1001</v>
      </c>
      <c r="BT26" s="118" t="s">
        <v>623</v>
      </c>
      <c r="BU26" s="118" t="s">
        <v>234</v>
      </c>
      <c r="BV26" s="118" t="s">
        <v>297</v>
      </c>
      <c r="BX26" s="118">
        <v>1</v>
      </c>
      <c r="BY26" s="118" t="s">
        <v>345</v>
      </c>
      <c r="CJ26" s="118" t="s">
        <v>347</v>
      </c>
      <c r="CP26" s="118" t="s">
        <v>992</v>
      </c>
      <c r="CZ26" s="118" t="s">
        <v>1003</v>
      </c>
    </row>
    <row r="27" spans="3:104" x14ac:dyDescent="0.35">
      <c r="C27" s="118" t="s">
        <v>1004</v>
      </c>
      <c r="D27" s="118" t="s">
        <v>1004</v>
      </c>
      <c r="F27" s="118" t="s">
        <v>236</v>
      </c>
      <c r="G27" s="118" t="s">
        <v>1005</v>
      </c>
      <c r="H27" s="118" t="s">
        <v>357</v>
      </c>
      <c r="I27" s="118" t="s">
        <v>1004</v>
      </c>
      <c r="M27" t="s">
        <v>1006</v>
      </c>
      <c r="N27" t="s">
        <v>1007</v>
      </c>
      <c r="T27" t="s">
        <v>1008</v>
      </c>
      <c r="U27" s="1" t="s">
        <v>409</v>
      </c>
      <c r="AB27" t="s">
        <v>1009</v>
      </c>
      <c r="AX27" t="s">
        <v>1010</v>
      </c>
      <c r="BA27"/>
      <c r="BB27"/>
      <c r="BC27" t="s">
        <v>1011</v>
      </c>
      <c r="BD27"/>
      <c r="BE27" t="s">
        <v>842</v>
      </c>
      <c r="BM27"/>
      <c r="BN27"/>
      <c r="BO27"/>
      <c r="BP27" t="s">
        <v>1012</v>
      </c>
      <c r="BT27" s="118" t="s">
        <v>658</v>
      </c>
      <c r="BU27" s="118" t="s">
        <v>234</v>
      </c>
      <c r="BV27" s="118" t="s">
        <v>297</v>
      </c>
      <c r="BX27" s="118">
        <v>1</v>
      </c>
      <c r="BY27" s="118" t="s">
        <v>345</v>
      </c>
      <c r="CJ27" s="118" t="s">
        <v>399</v>
      </c>
      <c r="CP27" s="118" t="s">
        <v>1020</v>
      </c>
      <c r="CZ27" s="118" t="s">
        <v>1013</v>
      </c>
    </row>
    <row r="28" spans="3:104" x14ac:dyDescent="0.35">
      <c r="C28" s="118" t="s">
        <v>1014</v>
      </c>
      <c r="D28" s="118" t="s">
        <v>1014</v>
      </c>
      <c r="F28" s="118" t="s">
        <v>236</v>
      </c>
      <c r="G28" s="118" t="s">
        <v>1005</v>
      </c>
      <c r="H28" s="118" t="s">
        <v>357</v>
      </c>
      <c r="I28" s="118" t="s">
        <v>1014</v>
      </c>
      <c r="M28" t="s">
        <v>1015</v>
      </c>
      <c r="N28" t="s">
        <v>1016</v>
      </c>
      <c r="T28" t="s">
        <v>1017</v>
      </c>
      <c r="AB28" s="1" t="s">
        <v>409</v>
      </c>
      <c r="AX28" t="s">
        <v>528</v>
      </c>
      <c r="BA28"/>
      <c r="BB28"/>
      <c r="BC28" t="s">
        <v>1002</v>
      </c>
      <c r="BD28"/>
      <c r="BE28" t="s">
        <v>1018</v>
      </c>
      <c r="BM28"/>
      <c r="BN28"/>
      <c r="BO28"/>
      <c r="BP28" t="s">
        <v>1019</v>
      </c>
      <c r="BT28" s="118" t="s">
        <v>690</v>
      </c>
      <c r="BU28" s="118" t="s">
        <v>234</v>
      </c>
      <c r="BV28" s="118" t="s">
        <v>297</v>
      </c>
      <c r="BX28" s="118">
        <v>1</v>
      </c>
      <c r="BY28" s="118" t="s">
        <v>345</v>
      </c>
      <c r="CJ28" s="118" t="s">
        <v>447</v>
      </c>
      <c r="CP28" s="118" t="s">
        <v>1025</v>
      </c>
      <c r="CZ28" s="118" t="s">
        <v>1021</v>
      </c>
    </row>
    <row r="29" spans="3:104" x14ac:dyDescent="0.35">
      <c r="C29" s="118" t="s">
        <v>1022</v>
      </c>
      <c r="D29" s="118" t="s">
        <v>1022</v>
      </c>
      <c r="F29" s="118" t="s">
        <v>236</v>
      </c>
      <c r="G29" s="118" t="s">
        <v>1005</v>
      </c>
      <c r="H29" s="118" t="s">
        <v>357</v>
      </c>
      <c r="I29" s="118" t="s">
        <v>1022</v>
      </c>
      <c r="M29" t="s">
        <v>1023</v>
      </c>
      <c r="N29" t="s">
        <v>310</v>
      </c>
      <c r="T29" s="1" t="s">
        <v>409</v>
      </c>
      <c r="AX29" t="s">
        <v>565</v>
      </c>
      <c r="BA29"/>
      <c r="BB29"/>
      <c r="BC29" t="s">
        <v>992</v>
      </c>
      <c r="BD29"/>
      <c r="BE29" t="s">
        <v>861</v>
      </c>
      <c r="BM29"/>
      <c r="BN29"/>
      <c r="BO29"/>
      <c r="BP29" t="s">
        <v>1024</v>
      </c>
      <c r="BT29" s="118" t="s">
        <v>722</v>
      </c>
      <c r="BU29" s="118" t="s">
        <v>234</v>
      </c>
      <c r="BV29" s="118" t="s">
        <v>297</v>
      </c>
      <c r="BX29" s="118">
        <v>1</v>
      </c>
      <c r="BY29" s="118" t="s">
        <v>345</v>
      </c>
      <c r="CJ29" s="118" t="s">
        <v>491</v>
      </c>
      <c r="CP29" s="118" t="s">
        <v>1003</v>
      </c>
      <c r="CZ29" s="118" t="s">
        <v>1026</v>
      </c>
    </row>
    <row r="30" spans="3:104" x14ac:dyDescent="0.35">
      <c r="C30" s="118" t="s">
        <v>1027</v>
      </c>
      <c r="D30" s="118" t="s">
        <v>1027</v>
      </c>
      <c r="F30" s="118" t="s">
        <v>236</v>
      </c>
      <c r="G30" s="118" t="s">
        <v>1005</v>
      </c>
      <c r="H30" s="118" t="s">
        <v>357</v>
      </c>
      <c r="I30" s="118" t="s">
        <v>1027</v>
      </c>
      <c r="M30" t="s">
        <v>1028</v>
      </c>
      <c r="N30" t="s">
        <v>1029</v>
      </c>
      <c r="AX30" t="s">
        <v>597</v>
      </c>
      <c r="BA30"/>
      <c r="BB30"/>
      <c r="BC30" t="s">
        <v>1020</v>
      </c>
      <c r="BD30"/>
      <c r="BE30" t="s">
        <v>882</v>
      </c>
      <c r="BM30"/>
      <c r="BN30"/>
      <c r="BO30"/>
      <c r="BP30" t="s">
        <v>1030</v>
      </c>
      <c r="BT30" s="118" t="s">
        <v>765</v>
      </c>
      <c r="BU30" s="118" t="s">
        <v>234</v>
      </c>
      <c r="BV30" s="118" t="s">
        <v>297</v>
      </c>
      <c r="BX30" s="118">
        <v>1</v>
      </c>
      <c r="BY30" s="118" t="s">
        <v>345</v>
      </c>
      <c r="CJ30" s="118" t="s">
        <v>529</v>
      </c>
      <c r="CP30" s="118" t="s">
        <v>1013</v>
      </c>
      <c r="CZ30" s="118" t="s">
        <v>1031</v>
      </c>
    </row>
    <row r="31" spans="3:104" x14ac:dyDescent="0.35">
      <c r="C31" s="118" t="s">
        <v>1032</v>
      </c>
      <c r="D31" s="118" t="s">
        <v>1032</v>
      </c>
      <c r="F31" s="118" t="s">
        <v>236</v>
      </c>
      <c r="G31" s="118" t="s">
        <v>1005</v>
      </c>
      <c r="H31" s="118" t="s">
        <v>357</v>
      </c>
      <c r="I31" s="118" t="s">
        <v>1032</v>
      </c>
      <c r="M31" t="s">
        <v>1033</v>
      </c>
      <c r="N31" t="s">
        <v>1034</v>
      </c>
      <c r="AX31" t="s">
        <v>632</v>
      </c>
      <c r="BA31"/>
      <c r="BB31"/>
      <c r="BC31" t="s">
        <v>1025</v>
      </c>
      <c r="BD31"/>
      <c r="BE31" t="s">
        <v>1035</v>
      </c>
      <c r="BM31"/>
      <c r="BN31"/>
      <c r="BO31"/>
      <c r="BP31" t="s">
        <v>1036</v>
      </c>
      <c r="BT31" s="118" t="s">
        <v>792</v>
      </c>
      <c r="BU31" s="118" t="s">
        <v>234</v>
      </c>
      <c r="BV31" s="118" t="s">
        <v>297</v>
      </c>
      <c r="BX31" s="118">
        <v>1</v>
      </c>
      <c r="BY31" s="118" t="s">
        <v>345</v>
      </c>
      <c r="CJ31" s="118" t="s">
        <v>566</v>
      </c>
      <c r="CP31" s="118" t="s">
        <v>1041</v>
      </c>
      <c r="CZ31" s="118" t="s">
        <v>1037</v>
      </c>
    </row>
    <row r="32" spans="3:104" x14ac:dyDescent="0.35">
      <c r="C32" s="118" t="s">
        <v>1038</v>
      </c>
      <c r="D32" s="118" t="s">
        <v>1038</v>
      </c>
      <c r="F32" s="118" t="s">
        <v>236</v>
      </c>
      <c r="G32" s="118" t="s">
        <v>1005</v>
      </c>
      <c r="H32" s="118" t="s">
        <v>357</v>
      </c>
      <c r="I32" s="118" t="s">
        <v>1038</v>
      </c>
      <c r="M32" s="1" t="s">
        <v>409</v>
      </c>
      <c r="N32" s="1" t="s">
        <v>409</v>
      </c>
      <c r="AD32" s="119"/>
      <c r="AE32"/>
      <c r="AF32"/>
      <c r="AG32"/>
      <c r="AH32"/>
      <c r="AI32"/>
      <c r="AJ32"/>
      <c r="AX32" t="s">
        <v>664</v>
      </c>
      <c r="BA32"/>
      <c r="BB32"/>
      <c r="BC32" t="s">
        <v>1003</v>
      </c>
      <c r="BD32"/>
      <c r="BE32" s="1" t="s">
        <v>409</v>
      </c>
      <c r="BM32"/>
      <c r="BN32"/>
      <c r="BO32"/>
      <c r="BP32" s="1" t="s">
        <v>409</v>
      </c>
      <c r="BT32" s="118" t="s">
        <v>816</v>
      </c>
      <c r="BU32" s="118" t="s">
        <v>234</v>
      </c>
      <c r="BV32" s="118" t="s">
        <v>297</v>
      </c>
      <c r="BX32" s="118">
        <v>1</v>
      </c>
      <c r="BY32" s="118" t="s">
        <v>345</v>
      </c>
      <c r="CJ32" s="118" t="s">
        <v>598</v>
      </c>
      <c r="CP32" s="118" t="s">
        <v>1045</v>
      </c>
      <c r="CZ32" s="118" t="s">
        <v>1039</v>
      </c>
    </row>
    <row r="33" spans="3:104" x14ac:dyDescent="0.35">
      <c r="C33" s="118" t="s">
        <v>1040</v>
      </c>
      <c r="D33" s="118" t="s">
        <v>1040</v>
      </c>
      <c r="F33" s="118" t="s">
        <v>236</v>
      </c>
      <c r="G33" s="118" t="s">
        <v>1005</v>
      </c>
      <c r="H33" s="118" t="s">
        <v>357</v>
      </c>
      <c r="I33" s="118" t="s">
        <v>1040</v>
      </c>
      <c r="AD33"/>
      <c r="AI33"/>
      <c r="AJ33"/>
      <c r="AX33" t="s">
        <v>698</v>
      </c>
      <c r="BA33"/>
      <c r="BB33"/>
      <c r="BC33" t="s">
        <v>1013</v>
      </c>
      <c r="BD33"/>
      <c r="BE33"/>
      <c r="BT33" s="118" t="s">
        <v>840</v>
      </c>
      <c r="BU33" s="118" t="s">
        <v>234</v>
      </c>
      <c r="BV33" s="118" t="s">
        <v>297</v>
      </c>
      <c r="BX33" s="118">
        <v>1</v>
      </c>
      <c r="BY33" s="118" t="s">
        <v>345</v>
      </c>
      <c r="CJ33" s="118" t="s">
        <v>633</v>
      </c>
      <c r="CP33" s="118" t="s">
        <v>1049</v>
      </c>
      <c r="CZ33" s="118" t="s">
        <v>1042</v>
      </c>
    </row>
    <row r="34" spans="3:104" x14ac:dyDescent="0.35">
      <c r="C34" s="118" t="s">
        <v>1043</v>
      </c>
      <c r="D34" s="118" t="s">
        <v>1043</v>
      </c>
      <c r="F34" s="118" t="s">
        <v>236</v>
      </c>
      <c r="G34" s="118" t="s">
        <v>1005</v>
      </c>
      <c r="H34" s="118" t="s">
        <v>357</v>
      </c>
      <c r="I34" s="118" t="s">
        <v>1043</v>
      </c>
      <c r="AD34"/>
      <c r="AI34"/>
      <c r="AJ34"/>
      <c r="AX34" t="s">
        <v>1044</v>
      </c>
      <c r="BA34"/>
      <c r="BB34"/>
      <c r="BC34" t="s">
        <v>1041</v>
      </c>
      <c r="BD34"/>
      <c r="BE34"/>
      <c r="BT34" s="118" t="s">
        <v>876</v>
      </c>
      <c r="BU34" s="118" t="s">
        <v>234</v>
      </c>
      <c r="BV34" s="118" t="s">
        <v>297</v>
      </c>
      <c r="BX34" s="118">
        <v>1</v>
      </c>
      <c r="BY34" s="118" t="s">
        <v>345</v>
      </c>
      <c r="CJ34" s="118" t="s">
        <v>665</v>
      </c>
      <c r="CP34" s="118" t="s">
        <v>1021</v>
      </c>
      <c r="CZ34" s="118" t="s">
        <v>1046</v>
      </c>
    </row>
    <row r="35" spans="3:104" x14ac:dyDescent="0.35">
      <c r="C35" s="118" t="s">
        <v>1047</v>
      </c>
      <c r="D35" s="118" t="s">
        <v>1047</v>
      </c>
      <c r="F35" s="118" t="s">
        <v>236</v>
      </c>
      <c r="G35" s="118" t="s">
        <v>1005</v>
      </c>
      <c r="H35" s="118" t="s">
        <v>357</v>
      </c>
      <c r="I35" s="118" t="s">
        <v>1047</v>
      </c>
      <c r="AD35"/>
      <c r="AI35"/>
      <c r="AJ35"/>
      <c r="AX35" t="s">
        <v>1048</v>
      </c>
      <c r="BA35"/>
      <c r="BB35"/>
      <c r="BC35" t="s">
        <v>1045</v>
      </c>
      <c r="BD35"/>
      <c r="BE35"/>
      <c r="BG35" s="119"/>
      <c r="BH35"/>
      <c r="BI35"/>
      <c r="BK35"/>
      <c r="BT35" s="118" t="s">
        <v>896</v>
      </c>
      <c r="BU35" s="118" t="s">
        <v>234</v>
      </c>
      <c r="BV35" s="118" t="s">
        <v>297</v>
      </c>
      <c r="BX35" s="118">
        <v>1</v>
      </c>
      <c r="BY35" s="118" t="s">
        <v>345</v>
      </c>
      <c r="CJ35" s="118" t="s">
        <v>699</v>
      </c>
      <c r="CP35" s="118" t="s">
        <v>1026</v>
      </c>
      <c r="CZ35" s="118" t="s">
        <v>1050</v>
      </c>
    </row>
    <row r="36" spans="3:104" x14ac:dyDescent="0.35">
      <c r="C36" s="118" t="s">
        <v>1051</v>
      </c>
      <c r="D36" s="118" t="s">
        <v>1051</v>
      </c>
      <c r="F36" s="118" t="s">
        <v>236</v>
      </c>
      <c r="G36" s="118" t="s">
        <v>1005</v>
      </c>
      <c r="H36" s="118" t="s">
        <v>357</v>
      </c>
      <c r="I36" s="118" t="s">
        <v>1051</v>
      </c>
      <c r="AD36"/>
      <c r="AI36"/>
      <c r="AJ36"/>
      <c r="AL36" s="119"/>
      <c r="AO36" s="119"/>
      <c r="AP36"/>
      <c r="AR36"/>
      <c r="AS36"/>
      <c r="AT36"/>
      <c r="AU36"/>
      <c r="AV36"/>
      <c r="AX36" t="s">
        <v>730</v>
      </c>
      <c r="BA36"/>
      <c r="BB36"/>
      <c r="BC36" t="s">
        <v>1052</v>
      </c>
      <c r="BD36"/>
      <c r="BE36"/>
      <c r="BG36"/>
      <c r="BH36"/>
      <c r="BI36"/>
      <c r="BK36"/>
      <c r="BT36" s="118" t="s">
        <v>913</v>
      </c>
      <c r="BU36" s="118" t="s">
        <v>234</v>
      </c>
      <c r="BV36" s="118" t="s">
        <v>297</v>
      </c>
      <c r="BX36" s="118">
        <v>1</v>
      </c>
      <c r="BY36" s="118" t="s">
        <v>345</v>
      </c>
      <c r="CJ36" s="118" t="s">
        <v>731</v>
      </c>
      <c r="CP36" s="118" t="s">
        <v>1056</v>
      </c>
      <c r="CZ36" s="118" t="s">
        <v>353</v>
      </c>
    </row>
    <row r="37" spans="3:104" x14ac:dyDescent="0.35">
      <c r="C37" s="118" t="s">
        <v>360</v>
      </c>
      <c r="D37" s="118" t="s">
        <v>360</v>
      </c>
      <c r="F37" s="118" t="s">
        <v>1053</v>
      </c>
      <c r="G37" s="118" t="s">
        <v>1054</v>
      </c>
      <c r="H37" s="118" t="s">
        <v>357</v>
      </c>
      <c r="I37" s="118" t="s">
        <v>360</v>
      </c>
      <c r="K37" s="121"/>
      <c r="N37"/>
      <c r="O37"/>
      <c r="P37" s="121"/>
      <c r="Q37"/>
      <c r="R37" s="119"/>
      <c r="S37"/>
      <c r="T37"/>
      <c r="U37"/>
      <c r="V37"/>
      <c r="W37"/>
      <c r="X37"/>
      <c r="AA37" s="121"/>
      <c r="AB37" s="121"/>
      <c r="AD37" s="1"/>
      <c r="AI37"/>
      <c r="AJ37"/>
      <c r="AL37"/>
      <c r="AP37"/>
      <c r="AR37"/>
      <c r="AS37"/>
      <c r="AT37"/>
      <c r="AU37"/>
      <c r="AV37"/>
      <c r="AX37" s="1" t="s">
        <v>409</v>
      </c>
      <c r="BA37"/>
      <c r="BB37"/>
      <c r="BC37" t="s">
        <v>1049</v>
      </c>
      <c r="BD37"/>
      <c r="BE37"/>
      <c r="BG37"/>
      <c r="BH37"/>
      <c r="BI37"/>
      <c r="BK37"/>
      <c r="BN37" s="120"/>
      <c r="BT37" s="118" t="s">
        <v>929</v>
      </c>
      <c r="BU37" s="118" t="s">
        <v>234</v>
      </c>
      <c r="BV37" s="118" t="s">
        <v>297</v>
      </c>
      <c r="BX37" s="118">
        <v>1</v>
      </c>
      <c r="BY37" s="118" t="s">
        <v>345</v>
      </c>
      <c r="BZ37" s="119"/>
      <c r="CJ37" s="118" t="s">
        <v>763</v>
      </c>
      <c r="CP37" s="118" t="s">
        <v>1031</v>
      </c>
      <c r="CZ37" s="118" t="s">
        <v>636</v>
      </c>
    </row>
    <row r="38" spans="3:104" x14ac:dyDescent="0.35">
      <c r="C38" s="118" t="s">
        <v>1055</v>
      </c>
      <c r="D38" s="118" t="s">
        <v>1055</v>
      </c>
      <c r="F38" s="118" t="s">
        <v>1053</v>
      </c>
      <c r="G38" s="118" t="s">
        <v>1054</v>
      </c>
      <c r="H38" s="118" t="s">
        <v>357</v>
      </c>
      <c r="I38" s="118" t="s">
        <v>1055</v>
      </c>
      <c r="K38"/>
      <c r="O38"/>
      <c r="P38"/>
      <c r="Q38"/>
      <c r="R38"/>
      <c r="W38"/>
      <c r="X38"/>
      <c r="AA38"/>
      <c r="AB38"/>
      <c r="AD38"/>
      <c r="AI38" s="1"/>
      <c r="AJ38" s="1"/>
      <c r="AL38"/>
      <c r="AR38"/>
      <c r="AS38"/>
      <c r="AT38"/>
      <c r="AU38"/>
      <c r="AV38"/>
      <c r="BA38"/>
      <c r="BB38"/>
      <c r="BC38" t="s">
        <v>1021</v>
      </c>
      <c r="BD38"/>
      <c r="BE38"/>
      <c r="BG38"/>
      <c r="BH38"/>
      <c r="BI38"/>
      <c r="BK38"/>
      <c r="BT38" s="118" t="s">
        <v>297</v>
      </c>
      <c r="BU38" s="118" t="s">
        <v>234</v>
      </c>
      <c r="BV38" s="118" t="s">
        <v>297</v>
      </c>
      <c r="BX38" s="118">
        <v>1</v>
      </c>
      <c r="BY38" s="118" t="s">
        <v>345</v>
      </c>
      <c r="BZ38"/>
      <c r="CJ38" s="118" t="s">
        <v>791</v>
      </c>
      <c r="CP38" s="118" t="s">
        <v>1057</v>
      </c>
      <c r="CZ38" s="118" t="s">
        <v>352</v>
      </c>
    </row>
    <row r="39" spans="3:104" x14ac:dyDescent="0.35">
      <c r="C39" s="118" t="s">
        <v>410</v>
      </c>
      <c r="D39" s="118" t="s">
        <v>410</v>
      </c>
      <c r="F39" s="118" t="s">
        <v>1053</v>
      </c>
      <c r="G39" s="118" t="s">
        <v>1054</v>
      </c>
      <c r="H39" s="118" t="s">
        <v>357</v>
      </c>
      <c r="I39" s="118" t="s">
        <v>410</v>
      </c>
      <c r="K39"/>
      <c r="O39"/>
      <c r="P39"/>
      <c r="Q39"/>
      <c r="R39"/>
      <c r="W39"/>
      <c r="X39"/>
      <c r="AA39"/>
      <c r="AB39"/>
      <c r="AD39"/>
      <c r="AH39"/>
      <c r="AI39"/>
      <c r="AJ39"/>
      <c r="AL39" s="1"/>
      <c r="AR39"/>
      <c r="AS39"/>
      <c r="AT39"/>
      <c r="AU39"/>
      <c r="AV39"/>
      <c r="BA39"/>
      <c r="BB39"/>
      <c r="BC39" t="s">
        <v>1026</v>
      </c>
      <c r="BD39"/>
      <c r="BE39"/>
      <c r="BG39"/>
      <c r="BH39"/>
      <c r="BI39"/>
      <c r="BK39"/>
      <c r="BT39" s="118" t="s">
        <v>960</v>
      </c>
      <c r="BU39" s="118" t="s">
        <v>234</v>
      </c>
      <c r="BV39" s="118" t="s">
        <v>297</v>
      </c>
      <c r="BX39" s="118">
        <v>1</v>
      </c>
      <c r="BY39" s="118" t="s">
        <v>345</v>
      </c>
      <c r="BZ39"/>
      <c r="CJ39" s="118" t="s">
        <v>815</v>
      </c>
      <c r="CP39" s="118" t="s">
        <v>1037</v>
      </c>
      <c r="CZ39" s="118" t="s">
        <v>449</v>
      </c>
    </row>
    <row r="40" spans="3:104" x14ac:dyDescent="0.35">
      <c r="C40" s="118" t="s">
        <v>500</v>
      </c>
      <c r="D40" s="118" t="s">
        <v>500</v>
      </c>
      <c r="F40" s="118" t="s">
        <v>1053</v>
      </c>
      <c r="G40" s="118" t="s">
        <v>1054</v>
      </c>
      <c r="H40" s="118" t="s">
        <v>357</v>
      </c>
      <c r="I40" s="118" t="s">
        <v>500</v>
      </c>
      <c r="K40"/>
      <c r="O40"/>
      <c r="P40"/>
      <c r="Q40"/>
      <c r="R40"/>
      <c r="W40"/>
      <c r="X40"/>
      <c r="AA40"/>
      <c r="AB40"/>
      <c r="AD40"/>
      <c r="AH40"/>
      <c r="AI40"/>
      <c r="AJ40"/>
      <c r="AL40"/>
      <c r="AR40"/>
      <c r="AS40"/>
      <c r="AT40"/>
      <c r="AU40"/>
      <c r="AV40"/>
      <c r="BA40"/>
      <c r="BB40"/>
      <c r="BC40" t="s">
        <v>1056</v>
      </c>
      <c r="BD40"/>
      <c r="BE40"/>
      <c r="BG40"/>
      <c r="BH40"/>
      <c r="BI40"/>
      <c r="BK40"/>
      <c r="BT40" s="118" t="s">
        <v>975</v>
      </c>
      <c r="BU40" s="118" t="s">
        <v>234</v>
      </c>
      <c r="BV40" s="118" t="s">
        <v>297</v>
      </c>
      <c r="BX40" s="118">
        <v>1</v>
      </c>
      <c r="BY40" s="118" t="s">
        <v>345</v>
      </c>
      <c r="BZ40"/>
      <c r="CJ40" s="118" t="s">
        <v>838</v>
      </c>
      <c r="CP40" s="118" t="s">
        <v>1058</v>
      </c>
      <c r="CZ40" s="118" t="s">
        <v>766</v>
      </c>
    </row>
    <row r="41" spans="3:104" x14ac:dyDescent="0.35">
      <c r="C41" s="118" t="s">
        <v>574</v>
      </c>
      <c r="D41" s="118" t="s">
        <v>574</v>
      </c>
      <c r="F41" s="118" t="s">
        <v>1053</v>
      </c>
      <c r="G41" s="118" t="s">
        <v>1054</v>
      </c>
      <c r="H41" s="118" t="s">
        <v>357</v>
      </c>
      <c r="I41" s="118" t="s">
        <v>574</v>
      </c>
      <c r="K41"/>
      <c r="O41"/>
      <c r="P41"/>
      <c r="Q41"/>
      <c r="R41"/>
      <c r="W41"/>
      <c r="X41"/>
      <c r="AA41" s="1"/>
      <c r="AB41" s="1"/>
      <c r="AD41"/>
      <c r="AH41"/>
      <c r="AI41"/>
      <c r="AJ41"/>
      <c r="AL41"/>
      <c r="AP41"/>
      <c r="AR41" s="1"/>
      <c r="AS41" s="1"/>
      <c r="AT41" s="1"/>
      <c r="AU41" s="1"/>
      <c r="AV41" s="1"/>
      <c r="AW41"/>
      <c r="BA41"/>
      <c r="BB41"/>
      <c r="BC41" t="s">
        <v>1031</v>
      </c>
      <c r="BD41"/>
      <c r="BE41"/>
      <c r="BG41" s="1"/>
      <c r="BH41"/>
      <c r="BI41"/>
      <c r="BK41"/>
      <c r="BT41" s="118" t="s">
        <v>979</v>
      </c>
      <c r="BU41" s="118" t="s">
        <v>234</v>
      </c>
      <c r="BV41" s="118" t="s">
        <v>297</v>
      </c>
      <c r="BX41" s="118">
        <v>1</v>
      </c>
      <c r="BY41" s="118" t="s">
        <v>345</v>
      </c>
      <c r="BZ41"/>
      <c r="CJ41" s="118" t="s">
        <v>859</v>
      </c>
      <c r="CP41" s="118" t="s">
        <v>1039</v>
      </c>
      <c r="CZ41" s="118" t="s">
        <v>881</v>
      </c>
    </row>
    <row r="42" spans="3:104" x14ac:dyDescent="0.35">
      <c r="C42" s="118" t="s">
        <v>606</v>
      </c>
      <c r="D42" s="118" t="s">
        <v>606</v>
      </c>
      <c r="F42" s="118" t="s">
        <v>1053</v>
      </c>
      <c r="G42" s="118" t="s">
        <v>1054</v>
      </c>
      <c r="H42" s="118" t="s">
        <v>357</v>
      </c>
      <c r="I42" s="118" t="s">
        <v>606</v>
      </c>
      <c r="K42"/>
      <c r="O42"/>
      <c r="P42"/>
      <c r="Q42"/>
      <c r="R42"/>
      <c r="W42"/>
      <c r="X42"/>
      <c r="AA42"/>
      <c r="AB42"/>
      <c r="AD42"/>
      <c r="AH42"/>
      <c r="AI42"/>
      <c r="AJ42"/>
      <c r="AL42"/>
      <c r="AP42"/>
      <c r="AQ42"/>
      <c r="AR42"/>
      <c r="AS42"/>
      <c r="AT42"/>
      <c r="AU42"/>
      <c r="AV42"/>
      <c r="AW42"/>
      <c r="BA42"/>
      <c r="BB42"/>
      <c r="BC42" t="s">
        <v>1057</v>
      </c>
      <c r="BD42"/>
      <c r="BE42"/>
      <c r="BG42"/>
      <c r="BH42"/>
      <c r="BI42"/>
      <c r="BK42" s="1"/>
      <c r="BT42" s="118" t="s">
        <v>1002</v>
      </c>
      <c r="BU42" s="118" t="s">
        <v>234</v>
      </c>
      <c r="BV42" s="118" t="s">
        <v>297</v>
      </c>
      <c r="BX42" s="118">
        <v>1</v>
      </c>
      <c r="BY42" s="118" t="s">
        <v>345</v>
      </c>
      <c r="BZ42" s="1"/>
      <c r="CJ42" s="118" t="s">
        <v>880</v>
      </c>
      <c r="CP42" s="118" t="s">
        <v>1059</v>
      </c>
      <c r="CZ42" s="118" t="s">
        <v>860</v>
      </c>
    </row>
    <row r="43" spans="3:104" x14ac:dyDescent="0.35">
      <c r="C43" s="118" t="s">
        <v>641</v>
      </c>
      <c r="D43" s="118" t="s">
        <v>641</v>
      </c>
      <c r="F43" s="118" t="s">
        <v>1053</v>
      </c>
      <c r="G43" s="118" t="s">
        <v>1054</v>
      </c>
      <c r="H43" s="118" t="s">
        <v>357</v>
      </c>
      <c r="I43" s="118" t="s">
        <v>641</v>
      </c>
      <c r="K43"/>
      <c r="O43"/>
      <c r="P43"/>
      <c r="Q43"/>
      <c r="R43"/>
      <c r="W43"/>
      <c r="X43"/>
      <c r="AA43"/>
      <c r="AB43"/>
      <c r="AD43"/>
      <c r="AH43"/>
      <c r="AI43"/>
      <c r="AJ43"/>
      <c r="AL43"/>
      <c r="AP43"/>
      <c r="AQ43"/>
      <c r="AR43"/>
      <c r="AS43"/>
      <c r="AT43"/>
      <c r="AU43"/>
      <c r="AV43"/>
      <c r="AW43"/>
      <c r="BA43"/>
      <c r="BB43"/>
      <c r="BC43" t="s">
        <v>1037</v>
      </c>
      <c r="BD43"/>
      <c r="BE43"/>
      <c r="BG43"/>
      <c r="BH43"/>
      <c r="BI43"/>
      <c r="BJ43"/>
      <c r="BK43"/>
      <c r="BT43" s="118" t="s">
        <v>992</v>
      </c>
      <c r="BU43" s="118" t="s">
        <v>234</v>
      </c>
      <c r="BV43" s="118" t="s">
        <v>297</v>
      </c>
      <c r="BX43" s="118">
        <v>1</v>
      </c>
      <c r="BY43" s="118" t="s">
        <v>345</v>
      </c>
      <c r="BZ43"/>
      <c r="CJ43" s="118" t="s">
        <v>902</v>
      </c>
      <c r="CP43" s="118" t="s">
        <v>1061</v>
      </c>
      <c r="CZ43" s="118" t="s">
        <v>490</v>
      </c>
    </row>
    <row r="44" spans="3:104" x14ac:dyDescent="0.35">
      <c r="C44" s="118" t="s">
        <v>739</v>
      </c>
      <c r="D44" s="118" t="s">
        <v>739</v>
      </c>
      <c r="F44" s="118" t="s">
        <v>1053</v>
      </c>
      <c r="G44" s="118" t="s">
        <v>1054</v>
      </c>
      <c r="H44" s="118" t="s">
        <v>357</v>
      </c>
      <c r="I44" s="118" t="s">
        <v>739</v>
      </c>
      <c r="K44"/>
      <c r="O44"/>
      <c r="P44"/>
      <c r="Q44"/>
      <c r="R44" s="1"/>
      <c r="W44"/>
      <c r="X44"/>
      <c r="AA44"/>
      <c r="AB44"/>
      <c r="AD44"/>
      <c r="AH44"/>
      <c r="AI44"/>
      <c r="AJ44"/>
      <c r="AL44"/>
      <c r="AP44"/>
      <c r="AQ44"/>
      <c r="AR44"/>
      <c r="AS44"/>
      <c r="AT44"/>
      <c r="AU44"/>
      <c r="AV44"/>
      <c r="AW44"/>
      <c r="AX44"/>
      <c r="AY44"/>
      <c r="AZ44"/>
      <c r="BA44"/>
      <c r="BB44"/>
      <c r="BC44" t="s">
        <v>1058</v>
      </c>
      <c r="BD44"/>
      <c r="BE44"/>
      <c r="BG44"/>
      <c r="BH44"/>
      <c r="BI44"/>
      <c r="BJ44"/>
      <c r="BK44"/>
      <c r="BN44"/>
      <c r="BT44" s="118" t="s">
        <v>1020</v>
      </c>
      <c r="BU44" s="118" t="s">
        <v>234</v>
      </c>
      <c r="BV44" s="118" t="s">
        <v>297</v>
      </c>
      <c r="BX44" s="118">
        <v>1</v>
      </c>
      <c r="BY44" s="118" t="s">
        <v>345</v>
      </c>
      <c r="BZ44"/>
      <c r="CJ44" s="118" t="s">
        <v>398</v>
      </c>
      <c r="CP44" s="118" t="s">
        <v>1050</v>
      </c>
      <c r="CZ44" s="118" t="s">
        <v>344</v>
      </c>
    </row>
    <row r="45" spans="3:104" x14ac:dyDescent="0.35">
      <c r="C45" s="118" t="s">
        <v>1060</v>
      </c>
      <c r="D45" s="118" t="s">
        <v>1060</v>
      </c>
      <c r="F45" s="118" t="s">
        <v>1053</v>
      </c>
      <c r="G45" s="118" t="s">
        <v>1054</v>
      </c>
      <c r="H45" s="118" t="s">
        <v>357</v>
      </c>
      <c r="I45" s="118" t="s">
        <v>1060</v>
      </c>
      <c r="K45"/>
      <c r="O45"/>
      <c r="P45"/>
      <c r="Q45"/>
      <c r="R45"/>
      <c r="W45"/>
      <c r="X45"/>
      <c r="AA45"/>
      <c r="AB45"/>
      <c r="AD45"/>
      <c r="AH45"/>
      <c r="AI45"/>
      <c r="AJ45"/>
      <c r="AL45"/>
      <c r="AO45"/>
      <c r="AP45"/>
      <c r="AQ45"/>
      <c r="AR45"/>
      <c r="AS45"/>
      <c r="AT45"/>
      <c r="AU45"/>
      <c r="AV45"/>
      <c r="AW45"/>
      <c r="AX45"/>
      <c r="AY45"/>
      <c r="AZ45"/>
      <c r="BA45"/>
      <c r="BB45"/>
      <c r="BC45" t="s">
        <v>1039</v>
      </c>
      <c r="BD45"/>
      <c r="BE45"/>
      <c r="BG45"/>
      <c r="BH45"/>
      <c r="BI45"/>
      <c r="BJ45"/>
      <c r="BK45"/>
      <c r="BN45"/>
      <c r="BT45" s="118" t="s">
        <v>1025</v>
      </c>
      <c r="BU45" s="118" t="s">
        <v>234</v>
      </c>
      <c r="BV45" s="118" t="s">
        <v>297</v>
      </c>
      <c r="BX45" s="118">
        <v>1</v>
      </c>
      <c r="BY45" s="118" t="s">
        <v>345</v>
      </c>
      <c r="BZ45"/>
      <c r="CP45" s="118" t="s">
        <v>1042</v>
      </c>
      <c r="CZ45" s="118" t="s">
        <v>565</v>
      </c>
    </row>
    <row r="46" spans="3:104" x14ac:dyDescent="0.35">
      <c r="C46" s="118" t="s">
        <v>772</v>
      </c>
      <c r="D46" s="118" t="s">
        <v>772</v>
      </c>
      <c r="F46" s="118" t="s">
        <v>1053</v>
      </c>
      <c r="G46" s="118" t="s">
        <v>1054</v>
      </c>
      <c r="H46" s="118" t="s">
        <v>357</v>
      </c>
      <c r="I46" s="118" t="s">
        <v>772</v>
      </c>
      <c r="K46"/>
      <c r="O46"/>
      <c r="P46"/>
      <c r="Q46"/>
      <c r="R46"/>
      <c r="W46"/>
      <c r="X46"/>
      <c r="AA46"/>
      <c r="AB46"/>
      <c r="AD46"/>
      <c r="AH46"/>
      <c r="AI46"/>
      <c r="AJ46"/>
      <c r="AL46"/>
      <c r="AO46"/>
      <c r="AP46"/>
      <c r="AQ46"/>
      <c r="AR46"/>
      <c r="AS46"/>
      <c r="AT46"/>
      <c r="AU46"/>
      <c r="AV46"/>
      <c r="AW46"/>
      <c r="AX46"/>
      <c r="AY46"/>
      <c r="AZ46"/>
      <c r="BA46"/>
      <c r="BB46"/>
      <c r="BC46" t="s">
        <v>1059</v>
      </c>
      <c r="BD46"/>
      <c r="BE46"/>
      <c r="BG46"/>
      <c r="BH46"/>
      <c r="BI46"/>
      <c r="BJ46"/>
      <c r="BK46"/>
      <c r="BN46"/>
      <c r="BT46" s="118" t="s">
        <v>1003</v>
      </c>
      <c r="BU46" s="118" t="s">
        <v>234</v>
      </c>
      <c r="BV46" s="118" t="s">
        <v>297</v>
      </c>
      <c r="BX46" s="118">
        <v>1</v>
      </c>
      <c r="BY46" s="118" t="s">
        <v>345</v>
      </c>
      <c r="BZ46"/>
      <c r="CP46" s="118" t="s">
        <v>1046</v>
      </c>
    </row>
    <row r="47" spans="3:104" x14ac:dyDescent="0.35">
      <c r="C47" s="118" t="s">
        <v>1062</v>
      </c>
      <c r="D47" s="118" t="s">
        <v>1062</v>
      </c>
      <c r="F47" s="118" t="s">
        <v>1053</v>
      </c>
      <c r="G47" s="118" t="s">
        <v>1054</v>
      </c>
      <c r="H47" s="118" t="s">
        <v>357</v>
      </c>
      <c r="I47" s="118" t="s">
        <v>1062</v>
      </c>
      <c r="O47"/>
      <c r="P47"/>
      <c r="Q47"/>
      <c r="R47"/>
      <c r="W47"/>
      <c r="X47"/>
      <c r="AA47"/>
      <c r="AB47"/>
      <c r="AD47"/>
      <c r="AH47"/>
      <c r="AI47"/>
      <c r="AJ47"/>
      <c r="AL47"/>
      <c r="AO47"/>
      <c r="AP47"/>
      <c r="AQ47"/>
      <c r="AR47"/>
      <c r="AS47"/>
      <c r="AT47"/>
      <c r="AU47"/>
      <c r="AV47"/>
      <c r="AW47"/>
      <c r="AX47"/>
      <c r="AY47"/>
      <c r="AZ47"/>
      <c r="BA47"/>
      <c r="BB47"/>
      <c r="BC47" t="s">
        <v>1061</v>
      </c>
      <c r="BD47"/>
      <c r="BE47"/>
      <c r="BG47"/>
      <c r="BH47"/>
      <c r="BI47"/>
      <c r="BJ47"/>
      <c r="BK47"/>
      <c r="BN47"/>
      <c r="BQ47" s="118" t="s">
        <v>234</v>
      </c>
      <c r="BR47" s="118" t="s">
        <v>297</v>
      </c>
      <c r="BT47" s="118" t="s">
        <v>1013</v>
      </c>
      <c r="BU47" s="118" t="s">
        <v>234</v>
      </c>
      <c r="BV47" s="118" t="s">
        <v>297</v>
      </c>
      <c r="BX47" s="118">
        <v>1</v>
      </c>
      <c r="BY47" s="118" t="s">
        <v>345</v>
      </c>
      <c r="BZ47"/>
      <c r="CP47" s="118" t="s">
        <v>398</v>
      </c>
    </row>
    <row r="48" spans="3:104" x14ac:dyDescent="0.35">
      <c r="C48" s="118" t="s">
        <v>823</v>
      </c>
      <c r="D48" s="118" t="s">
        <v>823</v>
      </c>
      <c r="F48" s="118" t="s">
        <v>1053</v>
      </c>
      <c r="G48" s="118" t="s">
        <v>1054</v>
      </c>
      <c r="H48" s="118" t="s">
        <v>357</v>
      </c>
      <c r="I48" s="118" t="s">
        <v>823</v>
      </c>
      <c r="K48"/>
      <c r="O48"/>
      <c r="P48"/>
      <c r="Q48"/>
      <c r="R48"/>
      <c r="W48"/>
      <c r="X48"/>
      <c r="AA48"/>
      <c r="AB48"/>
      <c r="AD48"/>
      <c r="AH48"/>
      <c r="AI48"/>
      <c r="AJ48"/>
      <c r="AL48"/>
      <c r="AO48"/>
      <c r="AP48"/>
      <c r="AQ48"/>
      <c r="AR48"/>
      <c r="AS48"/>
      <c r="AT48"/>
      <c r="AU48"/>
      <c r="AV48"/>
      <c r="AW48"/>
      <c r="AX48"/>
      <c r="AY48"/>
      <c r="AZ48"/>
      <c r="BA48"/>
      <c r="BB48"/>
      <c r="BC48" t="s">
        <v>1050</v>
      </c>
      <c r="BD48"/>
      <c r="BE48"/>
      <c r="BG48"/>
      <c r="BH48"/>
      <c r="BI48"/>
      <c r="BJ48"/>
      <c r="BK48"/>
      <c r="BN48"/>
      <c r="BT48" s="118" t="s">
        <v>1041</v>
      </c>
      <c r="BU48" s="118" t="s">
        <v>234</v>
      </c>
      <c r="BV48" s="118" t="s">
        <v>297</v>
      </c>
      <c r="BX48" s="118">
        <v>1</v>
      </c>
      <c r="BY48" s="118" t="s">
        <v>345</v>
      </c>
      <c r="BZ48"/>
    </row>
    <row r="49" spans="3:78" x14ac:dyDescent="0.35">
      <c r="C49" s="118" t="s">
        <v>866</v>
      </c>
      <c r="D49" s="118" t="s">
        <v>866</v>
      </c>
      <c r="F49" s="118" t="s">
        <v>1053</v>
      </c>
      <c r="G49" s="118" t="s">
        <v>1054</v>
      </c>
      <c r="H49" s="118" t="s">
        <v>357</v>
      </c>
      <c r="I49" s="118" t="s">
        <v>866</v>
      </c>
      <c r="K49"/>
      <c r="O49"/>
      <c r="P49"/>
      <c r="Q49"/>
      <c r="R49"/>
      <c r="W49" s="1"/>
      <c r="X49" s="1"/>
      <c r="AA49"/>
      <c r="AB49"/>
      <c r="AD49"/>
      <c r="AH49"/>
      <c r="AI49"/>
      <c r="AJ49"/>
      <c r="AL49"/>
      <c r="AO49"/>
      <c r="AP49"/>
      <c r="AQ49"/>
      <c r="AR49"/>
      <c r="AS49"/>
      <c r="AT49"/>
      <c r="AU49"/>
      <c r="AV49"/>
      <c r="AW49"/>
      <c r="AX49"/>
      <c r="AY49"/>
      <c r="AZ49"/>
      <c r="BA49"/>
      <c r="BB49"/>
      <c r="BC49" t="s">
        <v>1046</v>
      </c>
      <c r="BD49"/>
      <c r="BE49"/>
      <c r="BG49"/>
      <c r="BH49"/>
      <c r="BI49"/>
      <c r="BJ49"/>
      <c r="BK49"/>
      <c r="BL49"/>
      <c r="BM49"/>
      <c r="BN49"/>
      <c r="BT49" s="118" t="s">
        <v>1045</v>
      </c>
      <c r="BU49" s="118" t="s">
        <v>234</v>
      </c>
      <c r="BV49" s="118" t="s">
        <v>297</v>
      </c>
      <c r="BX49" s="118">
        <v>1</v>
      </c>
      <c r="BY49" s="118" t="s">
        <v>345</v>
      </c>
      <c r="BZ49"/>
    </row>
    <row r="50" spans="3:78" x14ac:dyDescent="0.35">
      <c r="C50" s="118" t="s">
        <v>935</v>
      </c>
      <c r="D50" s="118" t="s">
        <v>935</v>
      </c>
      <c r="F50" s="118" t="s">
        <v>1053</v>
      </c>
      <c r="G50" s="118" t="s">
        <v>1054</v>
      </c>
      <c r="H50" s="118" t="s">
        <v>357</v>
      </c>
      <c r="I50" s="118" t="s">
        <v>935</v>
      </c>
      <c r="K50"/>
      <c r="O50"/>
      <c r="P50"/>
      <c r="Q50"/>
      <c r="R50"/>
      <c r="W50"/>
      <c r="X50"/>
      <c r="AA50"/>
      <c r="AB50"/>
      <c r="AD50"/>
      <c r="AH50"/>
      <c r="AI50"/>
      <c r="AJ50"/>
      <c r="AL50"/>
      <c r="AO50"/>
      <c r="AP50"/>
      <c r="AQ50"/>
      <c r="AR50"/>
      <c r="AS50"/>
      <c r="AT50"/>
      <c r="AU50"/>
      <c r="AV50"/>
      <c r="AW50"/>
      <c r="AX50"/>
      <c r="AY50"/>
      <c r="AZ50"/>
      <c r="BA50"/>
      <c r="BB50"/>
      <c r="BC50" t="s">
        <v>1042</v>
      </c>
      <c r="BD50"/>
      <c r="BE50"/>
      <c r="BG50"/>
      <c r="BH50" s="1"/>
      <c r="BI50"/>
      <c r="BJ50"/>
      <c r="BK50"/>
      <c r="BL50"/>
      <c r="BM50"/>
      <c r="BN50"/>
      <c r="BT50" s="118" t="s">
        <v>1049</v>
      </c>
      <c r="BU50" s="118" t="s">
        <v>234</v>
      </c>
      <c r="BV50" s="118" t="s">
        <v>297</v>
      </c>
      <c r="BX50" s="118">
        <v>1</v>
      </c>
      <c r="BY50" s="118" t="s">
        <v>345</v>
      </c>
      <c r="BZ50"/>
    </row>
    <row r="51" spans="3:78" x14ac:dyDescent="0.35">
      <c r="C51" s="118" t="s">
        <v>982</v>
      </c>
      <c r="D51" s="118" t="s">
        <v>982</v>
      </c>
      <c r="F51" s="118" t="s">
        <v>1053</v>
      </c>
      <c r="G51" s="118" t="s">
        <v>1054</v>
      </c>
      <c r="H51" s="118" t="s">
        <v>357</v>
      </c>
      <c r="I51" s="118" t="s">
        <v>982</v>
      </c>
      <c r="K51"/>
      <c r="O51"/>
      <c r="P51"/>
      <c r="Q51"/>
      <c r="R51"/>
      <c r="W51"/>
      <c r="X51"/>
      <c r="AA51"/>
      <c r="AB51"/>
      <c r="AD51"/>
      <c r="AH51"/>
      <c r="AI51"/>
      <c r="AJ51"/>
      <c r="AL51"/>
      <c r="AO51"/>
      <c r="AP51"/>
      <c r="AQ51"/>
      <c r="AR51"/>
      <c r="AS51"/>
      <c r="AT51"/>
      <c r="AU51"/>
      <c r="AV51"/>
      <c r="AW51"/>
      <c r="AX51"/>
      <c r="AY51"/>
      <c r="AZ51"/>
      <c r="BA51"/>
      <c r="BB51"/>
      <c r="BC51" s="1" t="s">
        <v>409</v>
      </c>
      <c r="BD51"/>
      <c r="BE51"/>
      <c r="BG51"/>
      <c r="BH51"/>
      <c r="BI51"/>
      <c r="BJ51"/>
      <c r="BK51"/>
      <c r="BL51"/>
      <c r="BM51"/>
      <c r="BN51"/>
      <c r="BT51" s="118" t="s">
        <v>1021</v>
      </c>
      <c r="BU51" s="118" t="s">
        <v>234</v>
      </c>
      <c r="BV51" s="118" t="s">
        <v>297</v>
      </c>
      <c r="BX51" s="118">
        <v>1</v>
      </c>
      <c r="BY51" s="118" t="s">
        <v>345</v>
      </c>
      <c r="BZ51"/>
    </row>
    <row r="52" spans="3:78" x14ac:dyDescent="0.35">
      <c r="C52" s="118" t="s">
        <v>1063</v>
      </c>
      <c r="D52" s="118" t="s">
        <v>1063</v>
      </c>
      <c r="F52" s="118" t="s">
        <v>233</v>
      </c>
      <c r="G52" s="118" t="s">
        <v>1064</v>
      </c>
      <c r="H52" s="118" t="s">
        <v>357</v>
      </c>
      <c r="I52" s="118" t="s">
        <v>1063</v>
      </c>
      <c r="K52"/>
      <c r="O52"/>
      <c r="P52"/>
      <c r="Q52"/>
      <c r="R52"/>
      <c r="W52"/>
      <c r="X52"/>
      <c r="Y52"/>
      <c r="Z52"/>
      <c r="AA52"/>
      <c r="AB52"/>
      <c r="AD52"/>
      <c r="AH52"/>
      <c r="AI52"/>
      <c r="AJ52"/>
      <c r="AL52"/>
      <c r="AO52"/>
      <c r="AP52"/>
      <c r="AQ52"/>
      <c r="AR52"/>
      <c r="AS52"/>
      <c r="AT52"/>
      <c r="AU52"/>
      <c r="AV52"/>
      <c r="AW52"/>
      <c r="AX52"/>
      <c r="AY52"/>
      <c r="AZ52"/>
      <c r="BG52"/>
      <c r="BH52"/>
      <c r="BI52"/>
      <c r="BJ52"/>
      <c r="BK52"/>
      <c r="BL52"/>
      <c r="BM52"/>
      <c r="BN52"/>
      <c r="BT52" s="118" t="s">
        <v>1026</v>
      </c>
      <c r="BU52" s="118" t="s">
        <v>234</v>
      </c>
      <c r="BV52" s="118" t="s">
        <v>297</v>
      </c>
      <c r="BX52" s="118">
        <v>1</v>
      </c>
      <c r="BY52" s="118" t="s">
        <v>345</v>
      </c>
      <c r="BZ52"/>
    </row>
    <row r="53" spans="3:78" x14ac:dyDescent="0.35">
      <c r="C53" s="118" t="s">
        <v>1065</v>
      </c>
      <c r="D53" s="118" t="s">
        <v>1065</v>
      </c>
      <c r="F53" s="118" t="s">
        <v>233</v>
      </c>
      <c r="G53" s="118" t="s">
        <v>1064</v>
      </c>
      <c r="H53" s="118" t="s">
        <v>357</v>
      </c>
      <c r="I53" s="118" t="s">
        <v>1065</v>
      </c>
      <c r="K53"/>
      <c r="O53"/>
      <c r="P53"/>
      <c r="Q53"/>
      <c r="R53"/>
      <c r="W53"/>
      <c r="X53"/>
      <c r="Y53"/>
      <c r="Z53"/>
      <c r="AA53"/>
      <c r="AB53"/>
      <c r="AD53"/>
      <c r="AH53"/>
      <c r="AI53"/>
      <c r="AJ53"/>
      <c r="AL53"/>
      <c r="AO53"/>
      <c r="AP53"/>
      <c r="AQ53"/>
      <c r="AR53"/>
      <c r="AS53"/>
      <c r="AT53"/>
      <c r="AU53"/>
      <c r="AV53"/>
      <c r="AW53"/>
      <c r="AX53"/>
      <c r="AY53"/>
      <c r="AZ53"/>
      <c r="BG53"/>
      <c r="BH53"/>
      <c r="BI53"/>
      <c r="BJ53"/>
      <c r="BK53"/>
      <c r="BL53"/>
      <c r="BM53"/>
      <c r="BN53"/>
      <c r="BT53" s="118" t="s">
        <v>1056</v>
      </c>
      <c r="BU53" s="118" t="s">
        <v>234</v>
      </c>
      <c r="BV53" s="118" t="s">
        <v>297</v>
      </c>
      <c r="BX53" s="118">
        <v>1</v>
      </c>
      <c r="BY53" s="118" t="s">
        <v>345</v>
      </c>
      <c r="BZ53"/>
    </row>
    <row r="54" spans="3:78" x14ac:dyDescent="0.35">
      <c r="C54" s="118" t="s">
        <v>1066</v>
      </c>
      <c r="D54" s="118" t="s">
        <v>1066</v>
      </c>
      <c r="F54" s="118" t="s">
        <v>233</v>
      </c>
      <c r="G54" s="118" t="s">
        <v>1064</v>
      </c>
      <c r="H54" s="118" t="s">
        <v>357</v>
      </c>
      <c r="I54" s="118" t="s">
        <v>1066</v>
      </c>
      <c r="K54"/>
      <c r="O54"/>
      <c r="P54"/>
      <c r="Q54"/>
      <c r="R54"/>
      <c r="W54"/>
      <c r="X54"/>
      <c r="Y54"/>
      <c r="Z54"/>
      <c r="AA54"/>
      <c r="AB54"/>
      <c r="AD54"/>
      <c r="AH54"/>
      <c r="AI54"/>
      <c r="AJ54"/>
      <c r="AL54"/>
      <c r="AO54"/>
      <c r="AP54"/>
      <c r="AQ54"/>
      <c r="AR54"/>
      <c r="AS54"/>
      <c r="AT54"/>
      <c r="AU54"/>
      <c r="AV54"/>
      <c r="AW54"/>
      <c r="AX54"/>
      <c r="AY54"/>
      <c r="AZ54"/>
      <c r="BG54"/>
      <c r="BH54"/>
      <c r="BI54"/>
      <c r="BJ54"/>
      <c r="BK54"/>
      <c r="BL54"/>
      <c r="BM54"/>
      <c r="BN54"/>
      <c r="BT54" s="118" t="s">
        <v>1031</v>
      </c>
      <c r="BU54" s="118" t="s">
        <v>234</v>
      </c>
      <c r="BV54" s="118" t="s">
        <v>297</v>
      </c>
      <c r="BX54" s="118">
        <v>1</v>
      </c>
      <c r="BY54" s="118" t="s">
        <v>345</v>
      </c>
      <c r="BZ54"/>
    </row>
    <row r="55" spans="3:78" x14ac:dyDescent="0.35">
      <c r="C55" s="118" t="s">
        <v>1067</v>
      </c>
      <c r="D55" s="118" t="s">
        <v>1067</v>
      </c>
      <c r="F55" s="118" t="s">
        <v>233</v>
      </c>
      <c r="G55" s="118" t="s">
        <v>1064</v>
      </c>
      <c r="H55" s="118" t="s">
        <v>357</v>
      </c>
      <c r="I55" s="118" t="s">
        <v>1067</v>
      </c>
      <c r="K55"/>
      <c r="O55"/>
      <c r="P55"/>
      <c r="Q55"/>
      <c r="R55"/>
      <c r="W55"/>
      <c r="X55"/>
      <c r="Y55"/>
      <c r="Z55"/>
      <c r="AA55"/>
      <c r="AB55"/>
      <c r="AD55"/>
      <c r="AE55"/>
      <c r="AH55"/>
      <c r="AI55"/>
      <c r="AJ55"/>
      <c r="AL55"/>
      <c r="AM55"/>
      <c r="AN55"/>
      <c r="AO55"/>
      <c r="AP55"/>
      <c r="AQ55"/>
      <c r="AR55"/>
      <c r="AS55"/>
      <c r="AT55"/>
      <c r="AU55"/>
      <c r="AV55"/>
      <c r="AW55"/>
      <c r="AX55"/>
      <c r="AY55"/>
      <c r="AZ55"/>
      <c r="BG55"/>
      <c r="BH55"/>
      <c r="BI55"/>
      <c r="BJ55"/>
      <c r="BK55"/>
      <c r="BL55"/>
      <c r="BM55"/>
      <c r="BN55"/>
      <c r="BT55" s="118" t="s">
        <v>1057</v>
      </c>
      <c r="BU55" s="118" t="s">
        <v>234</v>
      </c>
      <c r="BV55" s="118" t="s">
        <v>297</v>
      </c>
      <c r="BX55" s="118">
        <v>1</v>
      </c>
      <c r="BY55" s="118" t="s">
        <v>345</v>
      </c>
      <c r="BZ55"/>
    </row>
    <row r="56" spans="3:78" x14ac:dyDescent="0.35">
      <c r="C56" s="118" t="s">
        <v>1068</v>
      </c>
      <c r="D56" s="118" t="s">
        <v>1068</v>
      </c>
      <c r="F56" s="118" t="s">
        <v>233</v>
      </c>
      <c r="G56" s="118" t="s">
        <v>1064</v>
      </c>
      <c r="H56" s="118" t="s">
        <v>357</v>
      </c>
      <c r="I56" s="118" t="s">
        <v>1068</v>
      </c>
      <c r="K56"/>
      <c r="O56"/>
      <c r="P56"/>
      <c r="Q56"/>
      <c r="R56"/>
      <c r="W56"/>
      <c r="X56"/>
      <c r="Y56"/>
      <c r="Z56"/>
      <c r="AA56"/>
      <c r="AB56"/>
      <c r="AD56"/>
      <c r="AE56"/>
      <c r="AH56"/>
      <c r="AI56"/>
      <c r="AJ56"/>
      <c r="AK56"/>
      <c r="BG56"/>
      <c r="BH56"/>
      <c r="BI56"/>
      <c r="BJ56"/>
      <c r="BK56"/>
      <c r="BL56"/>
      <c r="BM56"/>
      <c r="BN56"/>
      <c r="BT56" s="118" t="s">
        <v>1037</v>
      </c>
      <c r="BU56" s="118" t="s">
        <v>234</v>
      </c>
      <c r="BV56" s="118" t="s">
        <v>297</v>
      </c>
      <c r="BX56" s="118">
        <v>1</v>
      </c>
      <c r="BY56" s="118" t="s">
        <v>345</v>
      </c>
      <c r="BZ56"/>
    </row>
    <row r="57" spans="3:78" x14ac:dyDescent="0.35">
      <c r="C57" s="118" t="s">
        <v>1069</v>
      </c>
      <c r="D57" s="118" t="s">
        <v>1069</v>
      </c>
      <c r="F57" s="118" t="s">
        <v>233</v>
      </c>
      <c r="G57" s="118" t="s">
        <v>1064</v>
      </c>
      <c r="H57" s="118" t="s">
        <v>357</v>
      </c>
      <c r="I57" s="118" t="s">
        <v>1069</v>
      </c>
      <c r="K57"/>
      <c r="O57"/>
      <c r="P57"/>
      <c r="Q57"/>
      <c r="R57"/>
      <c r="W57"/>
      <c r="X57"/>
      <c r="Y57"/>
      <c r="Z57"/>
      <c r="AA57"/>
      <c r="AB57"/>
      <c r="AD57"/>
      <c r="AE57"/>
      <c r="AF57"/>
      <c r="AG57"/>
      <c r="AH57"/>
      <c r="AI57"/>
      <c r="AJ57"/>
      <c r="AK57"/>
      <c r="AQ57"/>
      <c r="AR57"/>
      <c r="AS57"/>
      <c r="AT57"/>
      <c r="AU57"/>
      <c r="AV57"/>
      <c r="AW57"/>
      <c r="AX57"/>
      <c r="AY57"/>
      <c r="AZ57"/>
      <c r="BA57"/>
      <c r="BB57"/>
      <c r="BC57"/>
      <c r="BD57"/>
      <c r="BE57"/>
      <c r="BF57"/>
      <c r="BG57"/>
      <c r="BH57"/>
      <c r="BI57"/>
      <c r="BJ57"/>
      <c r="BK57"/>
      <c r="BN57"/>
      <c r="BT57" t="s">
        <v>1058</v>
      </c>
      <c r="BU57" t="s">
        <v>234</v>
      </c>
      <c r="BV57" t="s">
        <v>297</v>
      </c>
      <c r="BW57"/>
      <c r="BX57" s="118">
        <v>1</v>
      </c>
      <c r="BY57" t="s">
        <v>345</v>
      </c>
      <c r="BZ57"/>
    </row>
    <row r="58" spans="3:78" x14ac:dyDescent="0.35">
      <c r="C58" s="118" t="s">
        <v>1070</v>
      </c>
      <c r="D58" s="118" t="s">
        <v>1070</v>
      </c>
      <c r="F58" s="118" t="s">
        <v>233</v>
      </c>
      <c r="G58" s="118" t="s">
        <v>1071</v>
      </c>
      <c r="H58" s="118" t="s">
        <v>357</v>
      </c>
      <c r="I58" s="118" t="s">
        <v>1070</v>
      </c>
      <c r="K58"/>
      <c r="O58"/>
      <c r="P58"/>
      <c r="Q58"/>
      <c r="R58"/>
      <c r="W58"/>
      <c r="X58"/>
      <c r="Y58"/>
      <c r="Z58"/>
      <c r="AA58"/>
      <c r="AB58"/>
      <c r="AD58"/>
      <c r="AE58"/>
      <c r="AF58"/>
      <c r="AG58"/>
      <c r="AH58"/>
      <c r="AI58"/>
      <c r="AJ58"/>
      <c r="AK58"/>
      <c r="AQ58"/>
      <c r="AR58"/>
      <c r="AS58"/>
      <c r="AT58"/>
      <c r="AU58"/>
      <c r="AV58"/>
      <c r="AW58"/>
      <c r="AX58"/>
      <c r="AY58"/>
      <c r="AZ58"/>
      <c r="BA58"/>
      <c r="BB58"/>
      <c r="BC58"/>
      <c r="BD58"/>
      <c r="BE58"/>
      <c r="BF58"/>
      <c r="BG58"/>
      <c r="BH58"/>
      <c r="BI58"/>
      <c r="BJ58"/>
      <c r="BK58"/>
      <c r="BN58"/>
      <c r="BT58" t="s">
        <v>1039</v>
      </c>
      <c r="BU58" t="s">
        <v>234</v>
      </c>
      <c r="BV58" t="s">
        <v>297</v>
      </c>
      <c r="BW58"/>
      <c r="BX58" s="118">
        <v>1</v>
      </c>
      <c r="BY58" t="s">
        <v>345</v>
      </c>
      <c r="BZ58"/>
    </row>
    <row r="59" spans="3:78" x14ac:dyDescent="0.35">
      <c r="C59" s="118" t="s">
        <v>463</v>
      </c>
      <c r="D59" s="118" t="s">
        <v>463</v>
      </c>
      <c r="F59" s="118" t="s">
        <v>233</v>
      </c>
      <c r="G59" s="118" t="s">
        <v>318</v>
      </c>
      <c r="H59" s="118" t="s">
        <v>357</v>
      </c>
      <c r="I59" s="118" t="s">
        <v>463</v>
      </c>
      <c r="K59"/>
      <c r="O59"/>
      <c r="P59"/>
      <c r="R59"/>
      <c r="S59" s="1"/>
      <c r="V59"/>
      <c r="W59"/>
      <c r="X59"/>
      <c r="Y59"/>
      <c r="Z59"/>
      <c r="AA59"/>
      <c r="AB59"/>
      <c r="AD59"/>
      <c r="AE59"/>
      <c r="AF59"/>
      <c r="AG59"/>
      <c r="AH59"/>
      <c r="AI59"/>
      <c r="AJ59"/>
      <c r="AK59"/>
      <c r="AQ59"/>
      <c r="AR59"/>
      <c r="AS59"/>
      <c r="AT59"/>
      <c r="AU59"/>
      <c r="AV59"/>
      <c r="AW59"/>
      <c r="AX59"/>
      <c r="AY59"/>
      <c r="AZ59"/>
      <c r="BA59"/>
      <c r="BB59"/>
      <c r="BC59"/>
      <c r="BD59"/>
      <c r="BE59"/>
      <c r="BF59"/>
      <c r="BG59"/>
      <c r="BH59"/>
      <c r="BI59"/>
      <c r="BJ59"/>
      <c r="BK59"/>
      <c r="BM59"/>
      <c r="BN59"/>
      <c r="BT59" t="s">
        <v>1059</v>
      </c>
      <c r="BU59" t="s">
        <v>234</v>
      </c>
      <c r="BV59" t="s">
        <v>297</v>
      </c>
      <c r="BW59"/>
      <c r="BX59" s="118">
        <v>1</v>
      </c>
      <c r="BY59" t="s">
        <v>345</v>
      </c>
      <c r="BZ59"/>
    </row>
    <row r="60" spans="3:78" x14ac:dyDescent="0.35">
      <c r="C60" s="118" t="s">
        <v>1072</v>
      </c>
      <c r="D60" s="118" t="s">
        <v>1072</v>
      </c>
      <c r="F60" s="118" t="s">
        <v>233</v>
      </c>
      <c r="G60" s="118" t="s">
        <v>318</v>
      </c>
      <c r="H60" s="118" t="s">
        <v>357</v>
      </c>
      <c r="I60" s="118" t="s">
        <v>1072</v>
      </c>
      <c r="K60"/>
      <c r="O60"/>
      <c r="P60"/>
      <c r="R60"/>
      <c r="S60"/>
      <c r="V60"/>
      <c r="W60"/>
      <c r="X60"/>
      <c r="Y60"/>
      <c r="Z60"/>
      <c r="AA60"/>
      <c r="AB60"/>
      <c r="AD60"/>
      <c r="AE60"/>
      <c r="AF60"/>
      <c r="AG60"/>
      <c r="AH60"/>
      <c r="AI60"/>
      <c r="AJ60"/>
      <c r="AK60"/>
      <c r="AQ60"/>
      <c r="AR60"/>
      <c r="AS60"/>
      <c r="AT60"/>
      <c r="AU60"/>
      <c r="AV60"/>
      <c r="AW60"/>
      <c r="AX60"/>
      <c r="AY60"/>
      <c r="AZ60"/>
      <c r="BA60"/>
      <c r="BB60"/>
      <c r="BC60"/>
      <c r="BD60"/>
      <c r="BE60"/>
      <c r="BF60"/>
      <c r="BG60"/>
      <c r="BH60"/>
      <c r="BI60"/>
      <c r="BJ60"/>
      <c r="BK60"/>
      <c r="BM60"/>
      <c r="BN60"/>
      <c r="BT60" t="s">
        <v>1061</v>
      </c>
      <c r="BU60" t="s">
        <v>234</v>
      </c>
      <c r="BV60" t="s">
        <v>297</v>
      </c>
      <c r="BW60"/>
      <c r="BX60" s="118">
        <v>1</v>
      </c>
      <c r="BY60" t="s">
        <v>345</v>
      </c>
      <c r="BZ60"/>
    </row>
    <row r="61" spans="3:78" x14ac:dyDescent="0.35">
      <c r="C61" s="118" t="s">
        <v>1073</v>
      </c>
      <c r="D61" s="118" t="s">
        <v>1073</v>
      </c>
      <c r="F61" s="118" t="s">
        <v>233</v>
      </c>
      <c r="G61" s="118" t="s">
        <v>318</v>
      </c>
      <c r="H61" s="118" t="s">
        <v>357</v>
      </c>
      <c r="I61" s="118" t="s">
        <v>1073</v>
      </c>
      <c r="K61"/>
      <c r="M61"/>
      <c r="O61"/>
      <c r="P61"/>
      <c r="R61"/>
      <c r="S61"/>
      <c r="V61"/>
      <c r="W61"/>
      <c r="X61"/>
      <c r="Y61"/>
      <c r="Z61"/>
      <c r="AA61"/>
      <c r="AB61"/>
      <c r="AD61"/>
      <c r="AE61"/>
      <c r="AF61"/>
      <c r="AG61"/>
      <c r="AH61"/>
      <c r="AI61"/>
      <c r="AJ61"/>
      <c r="AK61"/>
      <c r="AQ61"/>
      <c r="AR61"/>
      <c r="AS61"/>
      <c r="AT61"/>
      <c r="AU61"/>
      <c r="AV61"/>
      <c r="AW61"/>
      <c r="AX61"/>
      <c r="AY61"/>
      <c r="AZ61"/>
      <c r="BA61"/>
      <c r="BB61"/>
      <c r="BC61"/>
      <c r="BD61"/>
      <c r="BE61"/>
      <c r="BF61"/>
      <c r="BG61"/>
      <c r="BH61"/>
      <c r="BI61"/>
      <c r="BJ61"/>
      <c r="BK61"/>
      <c r="BM61"/>
      <c r="BN61"/>
      <c r="BT61" t="s">
        <v>1050</v>
      </c>
      <c r="BU61" t="s">
        <v>234</v>
      </c>
      <c r="BV61" t="s">
        <v>297</v>
      </c>
      <c r="BW61"/>
      <c r="BX61" s="118">
        <v>1</v>
      </c>
      <c r="BY61" t="s">
        <v>345</v>
      </c>
      <c r="BZ61"/>
    </row>
    <row r="62" spans="3:78" x14ac:dyDescent="0.35">
      <c r="C62" s="118" t="s">
        <v>1074</v>
      </c>
      <c r="D62" s="118" t="s">
        <v>1074</v>
      </c>
      <c r="F62" s="118" t="s">
        <v>233</v>
      </c>
      <c r="G62" s="118" t="s">
        <v>318</v>
      </c>
      <c r="H62" s="118" t="s">
        <v>357</v>
      </c>
      <c r="I62" s="118" t="s">
        <v>1074</v>
      </c>
      <c r="K62"/>
      <c r="M62"/>
      <c r="O62"/>
      <c r="P62"/>
      <c r="Q62"/>
      <c r="R62"/>
      <c r="S62"/>
      <c r="V62"/>
      <c r="W62"/>
      <c r="X62"/>
      <c r="Y62"/>
      <c r="Z62"/>
      <c r="AA62"/>
      <c r="AB62"/>
      <c r="AD62"/>
      <c r="AE62"/>
      <c r="AF62"/>
      <c r="AG62"/>
      <c r="AH62"/>
      <c r="AI62"/>
      <c r="AJ62"/>
      <c r="AK62"/>
      <c r="AQ62"/>
      <c r="AR62"/>
      <c r="AS62"/>
      <c r="AT62"/>
      <c r="AU62"/>
      <c r="AV62"/>
      <c r="AW62"/>
      <c r="AX62"/>
      <c r="AY62"/>
      <c r="AZ62"/>
      <c r="BA62"/>
      <c r="BB62"/>
      <c r="BC62"/>
      <c r="BD62"/>
      <c r="BE62"/>
      <c r="BF62"/>
      <c r="BG62"/>
      <c r="BH62"/>
      <c r="BI62"/>
      <c r="BJ62"/>
      <c r="BK62"/>
      <c r="BM62"/>
      <c r="BN62"/>
      <c r="BT62" s="118" t="s">
        <v>1042</v>
      </c>
      <c r="BU62" t="s">
        <v>234</v>
      </c>
      <c r="BV62" t="s">
        <v>297</v>
      </c>
      <c r="BW62"/>
      <c r="BX62" s="118">
        <v>1</v>
      </c>
      <c r="BY62" t="s">
        <v>345</v>
      </c>
      <c r="BZ62"/>
    </row>
    <row r="63" spans="3:78" x14ac:dyDescent="0.35">
      <c r="C63" s="118" t="s">
        <v>1075</v>
      </c>
      <c r="D63" s="118" t="s">
        <v>1075</v>
      </c>
      <c r="F63" s="118" t="s">
        <v>233</v>
      </c>
      <c r="G63" s="118" t="s">
        <v>318</v>
      </c>
      <c r="H63" s="118" t="s">
        <v>357</v>
      </c>
      <c r="I63" s="118" t="s">
        <v>1075</v>
      </c>
      <c r="K63"/>
      <c r="M63"/>
      <c r="O63"/>
      <c r="P63"/>
      <c r="Q63"/>
      <c r="R63"/>
      <c r="S63"/>
      <c r="U63"/>
      <c r="V63"/>
      <c r="W63"/>
      <c r="X63"/>
      <c r="Y63"/>
      <c r="Z63"/>
      <c r="AA63"/>
      <c r="AB63"/>
      <c r="AD63"/>
      <c r="AE63"/>
      <c r="AF63"/>
      <c r="AG63"/>
      <c r="AH63"/>
      <c r="AI63"/>
      <c r="AJ63"/>
      <c r="AK63"/>
      <c r="AQ63"/>
      <c r="AR63"/>
      <c r="AS63"/>
      <c r="AT63"/>
      <c r="AU63"/>
      <c r="AV63"/>
      <c r="AW63"/>
      <c r="AX63"/>
      <c r="AY63"/>
      <c r="AZ63"/>
      <c r="BA63"/>
      <c r="BB63"/>
      <c r="BC63"/>
      <c r="BD63"/>
      <c r="BE63"/>
      <c r="BF63"/>
      <c r="BG63"/>
      <c r="BH63"/>
      <c r="BI63"/>
      <c r="BJ63"/>
      <c r="BK63"/>
      <c r="BM63"/>
      <c r="BN63"/>
      <c r="BT63" t="s">
        <v>1046</v>
      </c>
      <c r="BU63" t="s">
        <v>234</v>
      </c>
      <c r="BV63" t="s">
        <v>297</v>
      </c>
      <c r="BW63"/>
      <c r="BX63" s="118">
        <v>1</v>
      </c>
      <c r="BY63" t="s">
        <v>345</v>
      </c>
      <c r="BZ63"/>
    </row>
    <row r="64" spans="3:78" x14ac:dyDescent="0.35">
      <c r="C64" s="118" t="s">
        <v>647</v>
      </c>
      <c r="D64" s="118" t="s">
        <v>647</v>
      </c>
      <c r="F64" s="118" t="s">
        <v>233</v>
      </c>
      <c r="G64" s="118" t="s">
        <v>318</v>
      </c>
      <c r="H64" s="118" t="s">
        <v>357</v>
      </c>
      <c r="I64" s="118" t="s">
        <v>647</v>
      </c>
      <c r="K64"/>
      <c r="M64"/>
      <c r="O64"/>
      <c r="P64"/>
      <c r="Q64"/>
      <c r="R64"/>
      <c r="S64"/>
      <c r="U64"/>
      <c r="V64"/>
      <c r="W64"/>
      <c r="X64"/>
      <c r="Y64"/>
      <c r="Z64"/>
      <c r="AA64"/>
      <c r="AB64"/>
      <c r="AC64"/>
      <c r="AD64"/>
      <c r="AE64"/>
      <c r="AF64"/>
      <c r="AG64"/>
      <c r="AH64"/>
      <c r="AI64"/>
      <c r="AJ64"/>
      <c r="AK64"/>
      <c r="AQ64"/>
      <c r="AR64"/>
      <c r="AS64"/>
      <c r="AT64"/>
      <c r="AU64"/>
      <c r="AV64"/>
      <c r="AW64"/>
      <c r="AX64"/>
      <c r="AY64"/>
      <c r="AZ64"/>
      <c r="BA64"/>
      <c r="BB64"/>
      <c r="BC64"/>
      <c r="BD64"/>
      <c r="BE64"/>
      <c r="BF64"/>
      <c r="BG64"/>
      <c r="BH64"/>
      <c r="BI64"/>
      <c r="BJ64"/>
      <c r="BK64"/>
      <c r="BM64"/>
      <c r="BN64"/>
      <c r="BT64" t="s">
        <v>352</v>
      </c>
      <c r="BU64" t="s">
        <v>234</v>
      </c>
      <c r="BV64" t="s">
        <v>298</v>
      </c>
      <c r="BW64" t="s">
        <v>357</v>
      </c>
      <c r="BX64" s="118">
        <v>1</v>
      </c>
      <c r="BY64" t="s">
        <v>345</v>
      </c>
      <c r="BZ64"/>
    </row>
    <row r="65" spans="3:82" x14ac:dyDescent="0.35">
      <c r="C65" s="118" t="s">
        <v>1076</v>
      </c>
      <c r="D65" s="118" t="s">
        <v>1076</v>
      </c>
      <c r="F65" s="118" t="s">
        <v>233</v>
      </c>
      <c r="G65" s="118" t="s">
        <v>318</v>
      </c>
      <c r="H65" s="118" t="s">
        <v>357</v>
      </c>
      <c r="I65" s="118" t="s">
        <v>1076</v>
      </c>
      <c r="K65"/>
      <c r="M65"/>
      <c r="O65"/>
      <c r="P65"/>
      <c r="Q65"/>
      <c r="R65"/>
      <c r="S65"/>
      <c r="T65"/>
      <c r="U65"/>
      <c r="V65"/>
      <c r="W65"/>
      <c r="X65"/>
      <c r="Y65"/>
      <c r="Z65"/>
      <c r="AA65"/>
      <c r="AB65"/>
      <c r="AC65"/>
      <c r="AD65"/>
      <c r="AE65"/>
      <c r="AF65"/>
      <c r="AG65"/>
      <c r="AH65"/>
      <c r="AI65"/>
      <c r="AJ65"/>
      <c r="AK65"/>
      <c r="AQ65"/>
      <c r="AR65"/>
      <c r="AS65"/>
      <c r="AT65"/>
      <c r="AU65"/>
      <c r="AV65"/>
      <c r="AW65"/>
      <c r="AX65"/>
      <c r="AY65"/>
      <c r="AZ65"/>
      <c r="BA65"/>
      <c r="BB65"/>
      <c r="BC65"/>
      <c r="BD65"/>
      <c r="BE65"/>
      <c r="BF65"/>
      <c r="BG65"/>
      <c r="BH65"/>
      <c r="BI65"/>
      <c r="BJ65"/>
      <c r="BK65"/>
      <c r="BM65"/>
      <c r="BN65"/>
      <c r="BT65" t="s">
        <v>402</v>
      </c>
      <c r="BU65" t="s">
        <v>234</v>
      </c>
      <c r="BV65" t="s">
        <v>298</v>
      </c>
      <c r="BW65" t="s">
        <v>357</v>
      </c>
      <c r="BX65" s="118">
        <v>1</v>
      </c>
      <c r="BY65" t="s">
        <v>345</v>
      </c>
      <c r="BZ65"/>
    </row>
    <row r="66" spans="3:82" x14ac:dyDescent="0.35">
      <c r="C66" s="118" t="s">
        <v>1077</v>
      </c>
      <c r="D66" s="118" t="s">
        <v>1077</v>
      </c>
      <c r="F66" s="118" t="s">
        <v>233</v>
      </c>
      <c r="G66" s="118" t="s">
        <v>318</v>
      </c>
      <c r="H66" s="118" t="s">
        <v>357</v>
      </c>
      <c r="I66" s="118" t="s">
        <v>1077</v>
      </c>
      <c r="K66"/>
      <c r="M66"/>
      <c r="O66"/>
      <c r="P66"/>
      <c r="Q66"/>
      <c r="R66"/>
      <c r="S66"/>
      <c r="T66"/>
      <c r="U66"/>
      <c r="V66"/>
      <c r="W66"/>
      <c r="X66"/>
      <c r="Y66"/>
      <c r="Z66"/>
      <c r="AA66"/>
      <c r="AB66"/>
      <c r="AC66"/>
      <c r="AD66"/>
      <c r="AE66"/>
      <c r="AF66"/>
      <c r="AG66"/>
      <c r="AH66"/>
      <c r="AI66"/>
      <c r="AJ66"/>
      <c r="AK66"/>
      <c r="AQ66"/>
      <c r="AR66"/>
      <c r="AS66"/>
      <c r="AT66"/>
      <c r="AU66"/>
      <c r="AV66"/>
      <c r="AW66"/>
      <c r="AX66"/>
      <c r="AY66"/>
      <c r="AZ66"/>
      <c r="BA66"/>
      <c r="BB66"/>
      <c r="BC66"/>
      <c r="BD66"/>
      <c r="BE66"/>
      <c r="BF66"/>
      <c r="BG66"/>
      <c r="BH66"/>
      <c r="BI66"/>
      <c r="BJ66"/>
      <c r="BK66"/>
      <c r="BM66"/>
      <c r="BN66"/>
      <c r="BT66" t="s">
        <v>449</v>
      </c>
      <c r="BU66" t="s">
        <v>234</v>
      </c>
      <c r="BV66" t="s">
        <v>298</v>
      </c>
      <c r="BW66"/>
      <c r="BX66" s="118">
        <v>1</v>
      </c>
      <c r="BY66" t="s">
        <v>345</v>
      </c>
      <c r="BZ66"/>
    </row>
    <row r="67" spans="3:82" x14ac:dyDescent="0.35">
      <c r="C67" s="118" t="s">
        <v>1078</v>
      </c>
      <c r="D67" s="118" t="s">
        <v>1078</v>
      </c>
      <c r="F67" s="118" t="s">
        <v>233</v>
      </c>
      <c r="G67" s="118" t="s">
        <v>318</v>
      </c>
      <c r="H67" s="118" t="s">
        <v>357</v>
      </c>
      <c r="I67" s="118" t="s">
        <v>1078</v>
      </c>
      <c r="K67"/>
      <c r="M67"/>
      <c r="O67"/>
      <c r="P67"/>
      <c r="Q67"/>
      <c r="R67"/>
      <c r="S67"/>
      <c r="T67"/>
      <c r="U67"/>
      <c r="V67"/>
      <c r="W67"/>
      <c r="X67"/>
      <c r="Y67"/>
      <c r="Z67"/>
      <c r="AA67"/>
      <c r="AB67"/>
      <c r="AC67"/>
      <c r="AD67"/>
      <c r="AE67"/>
      <c r="AF67"/>
      <c r="AG67"/>
      <c r="AH67"/>
      <c r="AI67"/>
      <c r="AJ67"/>
      <c r="AK67"/>
      <c r="AQ67"/>
      <c r="AR67"/>
      <c r="AS67"/>
      <c r="AT67"/>
      <c r="AU67"/>
      <c r="AV67"/>
      <c r="AW67"/>
      <c r="AX67"/>
      <c r="AY67"/>
      <c r="AZ67"/>
      <c r="BA67"/>
      <c r="BB67"/>
      <c r="BC67"/>
      <c r="BD67"/>
      <c r="BE67"/>
      <c r="BF67"/>
      <c r="BG67"/>
      <c r="BH67"/>
      <c r="BI67"/>
      <c r="BJ67"/>
      <c r="BK67"/>
      <c r="BM67"/>
      <c r="BN67"/>
      <c r="BT67" t="s">
        <v>298</v>
      </c>
      <c r="BU67" t="s">
        <v>234</v>
      </c>
      <c r="BV67" t="s">
        <v>298</v>
      </c>
      <c r="BW67" t="s">
        <v>357</v>
      </c>
      <c r="BX67" s="118">
        <v>1</v>
      </c>
      <c r="BY67" t="s">
        <v>345</v>
      </c>
      <c r="BZ67"/>
    </row>
    <row r="68" spans="3:82" x14ac:dyDescent="0.35">
      <c r="C68" s="118" t="s">
        <v>1079</v>
      </c>
      <c r="D68" s="118" t="s">
        <v>1079</v>
      </c>
      <c r="F68" s="118" t="s">
        <v>233</v>
      </c>
      <c r="G68" s="118" t="s">
        <v>318</v>
      </c>
      <c r="H68" s="118" t="s">
        <v>357</v>
      </c>
      <c r="I68" s="118" t="s">
        <v>1079</v>
      </c>
      <c r="K68"/>
      <c r="L68"/>
      <c r="M68"/>
      <c r="N68"/>
      <c r="O68"/>
      <c r="P68"/>
      <c r="Q68"/>
      <c r="R68"/>
      <c r="S68"/>
      <c r="T68"/>
      <c r="U68"/>
      <c r="V68"/>
      <c r="W68"/>
      <c r="X68"/>
      <c r="Y68"/>
      <c r="Z68"/>
      <c r="AA68"/>
      <c r="AB68"/>
      <c r="AC68"/>
      <c r="AD68"/>
      <c r="AE68"/>
      <c r="AF68"/>
      <c r="AG68"/>
      <c r="AH68"/>
      <c r="AI68"/>
      <c r="AJ68"/>
      <c r="AK68"/>
      <c r="AQ68"/>
      <c r="AR68"/>
      <c r="AS68"/>
      <c r="AT68"/>
      <c r="AU68"/>
      <c r="AV68"/>
      <c r="AW68"/>
      <c r="AX68"/>
      <c r="AY68"/>
      <c r="AZ68"/>
      <c r="BA68"/>
      <c r="BB68"/>
      <c r="BC68"/>
      <c r="BD68"/>
      <c r="BE68"/>
      <c r="BF68"/>
      <c r="BG68"/>
      <c r="BH68"/>
      <c r="BI68"/>
      <c r="BJ68"/>
      <c r="BK68"/>
      <c r="BM68"/>
      <c r="BN68"/>
      <c r="BT68" t="s">
        <v>531</v>
      </c>
      <c r="BU68" t="s">
        <v>234</v>
      </c>
      <c r="BV68" t="s">
        <v>298</v>
      </c>
      <c r="BW68" t="s">
        <v>357</v>
      </c>
      <c r="BX68" s="118">
        <v>1</v>
      </c>
      <c r="BY68" t="s">
        <v>345</v>
      </c>
      <c r="BZ68"/>
      <c r="CA68"/>
      <c r="CB68"/>
      <c r="CC68"/>
      <c r="CD68"/>
    </row>
    <row r="69" spans="3:82" x14ac:dyDescent="0.35">
      <c r="C69" s="118" t="s">
        <v>1080</v>
      </c>
      <c r="D69" s="118" t="s">
        <v>1080</v>
      </c>
      <c r="F69" s="118" t="s">
        <v>233</v>
      </c>
      <c r="G69" s="118" t="s">
        <v>318</v>
      </c>
      <c r="H69" s="118" t="s">
        <v>357</v>
      </c>
      <c r="I69" s="118" t="s">
        <v>1080</v>
      </c>
      <c r="K69"/>
      <c r="L69"/>
      <c r="M69"/>
      <c r="N69"/>
      <c r="O69"/>
      <c r="P69"/>
      <c r="Q69"/>
      <c r="R69"/>
      <c r="S69"/>
      <c r="T69"/>
      <c r="U69"/>
      <c r="V69"/>
      <c r="W69"/>
      <c r="X69"/>
      <c r="Y69"/>
      <c r="Z69"/>
      <c r="AA69"/>
      <c r="AB69"/>
      <c r="AC69"/>
      <c r="AD69"/>
      <c r="AE69"/>
      <c r="AF69"/>
      <c r="AG69"/>
      <c r="AH69"/>
      <c r="AI69"/>
      <c r="AJ69"/>
      <c r="AK69"/>
      <c r="AQ69"/>
      <c r="AR69"/>
      <c r="AS69"/>
      <c r="AT69"/>
      <c r="AU69"/>
      <c r="AV69"/>
      <c r="AW69"/>
      <c r="AX69"/>
      <c r="AY69"/>
      <c r="AZ69"/>
      <c r="BA69"/>
      <c r="BB69"/>
      <c r="BC69"/>
      <c r="BD69"/>
      <c r="BE69"/>
      <c r="BF69"/>
      <c r="BG69"/>
      <c r="BH69"/>
      <c r="BI69"/>
      <c r="BJ69"/>
      <c r="BK69"/>
      <c r="BM69"/>
      <c r="BN69"/>
      <c r="BT69" t="s">
        <v>568</v>
      </c>
      <c r="BU69" t="s">
        <v>234</v>
      </c>
      <c r="BV69" t="s">
        <v>298</v>
      </c>
      <c r="BW69" t="s">
        <v>357</v>
      </c>
      <c r="BX69" s="118">
        <v>1</v>
      </c>
      <c r="BY69" t="s">
        <v>345</v>
      </c>
      <c r="BZ69"/>
      <c r="CA69"/>
      <c r="CB69"/>
      <c r="CC69"/>
      <c r="CD69"/>
    </row>
    <row r="70" spans="3:82" x14ac:dyDescent="0.35">
      <c r="C70" s="118" t="s">
        <v>1081</v>
      </c>
      <c r="D70" s="118" t="s">
        <v>1081</v>
      </c>
      <c r="F70" s="118" t="s">
        <v>233</v>
      </c>
      <c r="G70" s="118" t="s">
        <v>318</v>
      </c>
      <c r="H70" s="118" t="s">
        <v>357</v>
      </c>
      <c r="I70" s="118" t="s">
        <v>1081</v>
      </c>
      <c r="K70"/>
      <c r="L70"/>
      <c r="M70"/>
      <c r="N70"/>
      <c r="O70"/>
      <c r="P70"/>
      <c r="Q70"/>
      <c r="R70"/>
      <c r="S70"/>
      <c r="T70"/>
      <c r="U70"/>
      <c r="V70"/>
      <c r="W70"/>
      <c r="X70"/>
      <c r="Y70"/>
      <c r="Z70"/>
      <c r="AA70"/>
      <c r="AB70"/>
      <c r="AC70"/>
      <c r="AD70"/>
      <c r="AE70"/>
      <c r="AF70"/>
      <c r="AG70"/>
      <c r="AH70"/>
      <c r="AI70"/>
      <c r="AJ70"/>
      <c r="AK70"/>
      <c r="AQ70"/>
      <c r="AR70"/>
      <c r="AS70"/>
      <c r="AT70"/>
      <c r="AU70"/>
      <c r="AV70"/>
      <c r="AW70"/>
      <c r="AX70"/>
      <c r="AY70"/>
      <c r="AZ70"/>
      <c r="BA70"/>
      <c r="BB70"/>
      <c r="BC70"/>
      <c r="BD70"/>
      <c r="BE70"/>
      <c r="BF70"/>
      <c r="BG70"/>
      <c r="BH70"/>
      <c r="BI70"/>
      <c r="BJ70"/>
      <c r="BK70"/>
      <c r="BM70"/>
      <c r="BN70"/>
      <c r="BT70" t="s">
        <v>600</v>
      </c>
      <c r="BU70" t="s">
        <v>234</v>
      </c>
      <c r="BV70" t="s">
        <v>298</v>
      </c>
      <c r="BW70"/>
      <c r="BX70" s="118">
        <v>1</v>
      </c>
      <c r="BY70" t="s">
        <v>345</v>
      </c>
      <c r="BZ70"/>
      <c r="CA70"/>
      <c r="CB70"/>
      <c r="CC70"/>
      <c r="CD70"/>
    </row>
    <row r="71" spans="3:82" x14ac:dyDescent="0.35">
      <c r="C71" s="118" t="s">
        <v>1082</v>
      </c>
      <c r="D71" s="118" t="s">
        <v>1082</v>
      </c>
      <c r="F71" s="118" t="s">
        <v>233</v>
      </c>
      <c r="G71" s="118" t="s">
        <v>1083</v>
      </c>
      <c r="H71" s="118" t="s">
        <v>357</v>
      </c>
      <c r="I71" s="118" t="s">
        <v>1082</v>
      </c>
      <c r="K71"/>
      <c r="L71"/>
      <c r="M71"/>
      <c r="N71"/>
      <c r="O71"/>
      <c r="P71"/>
      <c r="Q71"/>
      <c r="R71"/>
      <c r="S71"/>
      <c r="T71"/>
      <c r="U71"/>
      <c r="V71"/>
      <c r="W71"/>
      <c r="X71"/>
      <c r="Y71"/>
      <c r="Z71"/>
      <c r="AA71"/>
      <c r="AB71"/>
      <c r="AC71"/>
      <c r="AD71"/>
      <c r="AE71"/>
      <c r="AF71"/>
      <c r="AG71"/>
      <c r="AH71"/>
      <c r="AI71"/>
      <c r="AJ71"/>
      <c r="AK71"/>
      <c r="AQ71"/>
      <c r="AR71"/>
      <c r="AS71"/>
      <c r="AT71"/>
      <c r="AU71"/>
      <c r="AV71"/>
      <c r="AW71"/>
      <c r="AX71"/>
      <c r="AY71"/>
      <c r="AZ71"/>
      <c r="BA71"/>
      <c r="BB71"/>
      <c r="BC71"/>
      <c r="BD71"/>
      <c r="BE71"/>
      <c r="BF71"/>
      <c r="BG71"/>
      <c r="BH71"/>
      <c r="BI71"/>
      <c r="BJ71"/>
      <c r="BK71"/>
      <c r="BM71"/>
      <c r="BN71"/>
      <c r="BT71" t="s">
        <v>635</v>
      </c>
      <c r="BU71" t="s">
        <v>234</v>
      </c>
      <c r="BV71" t="s">
        <v>298</v>
      </c>
      <c r="BW71" t="s">
        <v>357</v>
      </c>
      <c r="BX71" s="118">
        <v>1</v>
      </c>
      <c r="BY71" t="s">
        <v>345</v>
      </c>
      <c r="BZ71"/>
      <c r="CA71"/>
      <c r="CB71"/>
      <c r="CC71"/>
      <c r="CD71"/>
    </row>
    <row r="72" spans="3:82" x14ac:dyDescent="0.35">
      <c r="C72" s="118" t="s">
        <v>1084</v>
      </c>
      <c r="D72" s="118" t="s">
        <v>1084</v>
      </c>
      <c r="F72" s="118" t="s">
        <v>233</v>
      </c>
      <c r="G72" s="118" t="s">
        <v>1083</v>
      </c>
      <c r="H72" s="118" t="s">
        <v>357</v>
      </c>
      <c r="I72" s="118" t="s">
        <v>1084</v>
      </c>
      <c r="K72"/>
      <c r="L72"/>
      <c r="M72"/>
      <c r="N72"/>
      <c r="O72"/>
      <c r="P72"/>
      <c r="Q72"/>
      <c r="R72"/>
      <c r="S72"/>
      <c r="T72"/>
      <c r="U72"/>
      <c r="V72"/>
      <c r="W72"/>
      <c r="X72"/>
      <c r="Y72"/>
      <c r="Z72"/>
      <c r="AA72"/>
      <c r="AB72"/>
      <c r="AC72"/>
      <c r="AD72"/>
      <c r="AE72"/>
      <c r="AF72"/>
      <c r="AG72"/>
      <c r="AH72"/>
      <c r="AI72"/>
      <c r="AJ72"/>
      <c r="AK72"/>
      <c r="AQ72"/>
      <c r="AR72"/>
      <c r="AS72"/>
      <c r="AT72"/>
      <c r="AU72"/>
      <c r="AV72"/>
      <c r="AW72"/>
      <c r="AX72"/>
      <c r="AY72"/>
      <c r="AZ72"/>
      <c r="BA72"/>
      <c r="BB72"/>
      <c r="BC72"/>
      <c r="BD72"/>
      <c r="BE72"/>
      <c r="BF72"/>
      <c r="BG72"/>
      <c r="BH72"/>
      <c r="BI72"/>
      <c r="BJ72"/>
      <c r="BK72"/>
      <c r="BM72"/>
      <c r="BN72"/>
      <c r="BT72" t="s">
        <v>667</v>
      </c>
      <c r="BU72" t="s">
        <v>234</v>
      </c>
      <c r="BV72" t="s">
        <v>298</v>
      </c>
      <c r="BW72" t="s">
        <v>357</v>
      </c>
      <c r="BX72" s="118">
        <v>1</v>
      </c>
      <c r="BY72" t="s">
        <v>345</v>
      </c>
      <c r="BZ72"/>
      <c r="CA72"/>
      <c r="CB72"/>
      <c r="CC72"/>
      <c r="CD72"/>
    </row>
    <row r="73" spans="3:82" x14ac:dyDescent="0.35">
      <c r="C73" s="118" t="s">
        <v>1085</v>
      </c>
      <c r="D73" s="118" t="s">
        <v>1085</v>
      </c>
      <c r="F73" s="118" t="s">
        <v>233</v>
      </c>
      <c r="G73" s="118" t="s">
        <v>1083</v>
      </c>
      <c r="H73" s="118" t="s">
        <v>357</v>
      </c>
      <c r="I73" s="118" t="s">
        <v>1085</v>
      </c>
      <c r="K73"/>
      <c r="L73"/>
      <c r="M73"/>
      <c r="N73"/>
      <c r="O73"/>
      <c r="P73"/>
      <c r="Q73"/>
      <c r="R73"/>
      <c r="S73"/>
      <c r="T73"/>
      <c r="U73"/>
      <c r="V73"/>
      <c r="W73"/>
      <c r="X73"/>
      <c r="Y73"/>
      <c r="Z73"/>
      <c r="AA73"/>
      <c r="AB73"/>
      <c r="AC73"/>
      <c r="AD73"/>
      <c r="AE73"/>
      <c r="AF73"/>
      <c r="AG73"/>
      <c r="AH73"/>
      <c r="AI73"/>
      <c r="AJ73"/>
      <c r="AK73"/>
      <c r="AQ73"/>
      <c r="AR73"/>
      <c r="AS73"/>
      <c r="AT73"/>
      <c r="AU73"/>
      <c r="AV73"/>
      <c r="AW73"/>
      <c r="AX73"/>
      <c r="AY73"/>
      <c r="AZ73"/>
      <c r="BA73"/>
      <c r="BB73"/>
      <c r="BC73"/>
      <c r="BD73"/>
      <c r="BE73"/>
      <c r="BF73"/>
      <c r="BG73"/>
      <c r="BH73"/>
      <c r="BI73"/>
      <c r="BJ73"/>
      <c r="BK73"/>
      <c r="BL73"/>
      <c r="BM73"/>
      <c r="BN73"/>
      <c r="BT73" t="s">
        <v>700</v>
      </c>
      <c r="BU73" t="s">
        <v>234</v>
      </c>
      <c r="BV73" t="s">
        <v>298</v>
      </c>
      <c r="BW73" t="s">
        <v>357</v>
      </c>
      <c r="BX73" s="118">
        <v>1</v>
      </c>
      <c r="BY73" t="s">
        <v>345</v>
      </c>
      <c r="BZ73"/>
      <c r="CA73"/>
      <c r="CB73"/>
      <c r="CC73"/>
      <c r="CD73"/>
    </row>
    <row r="74" spans="3:82" x14ac:dyDescent="0.35">
      <c r="C74" s="118" t="s">
        <v>1086</v>
      </c>
      <c r="D74" s="118" t="s">
        <v>1086</v>
      </c>
      <c r="F74" s="118" t="s">
        <v>233</v>
      </c>
      <c r="G74" s="118" t="s">
        <v>1083</v>
      </c>
      <c r="H74" s="118" t="s">
        <v>357</v>
      </c>
      <c r="I74" s="118" t="s">
        <v>1086</v>
      </c>
      <c r="K74"/>
      <c r="L74"/>
      <c r="M74"/>
      <c r="N74"/>
      <c r="O74"/>
      <c r="P74"/>
      <c r="Q74"/>
      <c r="R74"/>
      <c r="S74"/>
      <c r="T74"/>
      <c r="U74"/>
      <c r="V74"/>
      <c r="W74"/>
      <c r="X74"/>
      <c r="Y74"/>
      <c r="Z74"/>
      <c r="AA74"/>
      <c r="AB74"/>
      <c r="AC74"/>
      <c r="AD74"/>
      <c r="AE74"/>
      <c r="AF74"/>
      <c r="AG74"/>
      <c r="AH74"/>
      <c r="AI74"/>
      <c r="AJ74"/>
      <c r="AK74"/>
      <c r="AQ74"/>
      <c r="AR74"/>
      <c r="AS74"/>
      <c r="AT74"/>
      <c r="AU74"/>
      <c r="AV74"/>
      <c r="AW74"/>
      <c r="AX74"/>
      <c r="AY74"/>
      <c r="AZ74"/>
      <c r="BA74"/>
      <c r="BB74"/>
      <c r="BC74"/>
      <c r="BD74"/>
      <c r="BE74"/>
      <c r="BF74"/>
      <c r="BG74"/>
      <c r="BH74"/>
      <c r="BI74"/>
      <c r="BJ74"/>
      <c r="BK74"/>
      <c r="BL74"/>
      <c r="BM74"/>
      <c r="BN74"/>
      <c r="BT74" t="s">
        <v>733</v>
      </c>
      <c r="BU74" t="s">
        <v>234</v>
      </c>
      <c r="BV74" t="s">
        <v>298</v>
      </c>
      <c r="BW74" t="s">
        <v>357</v>
      </c>
      <c r="BX74" s="118">
        <v>1</v>
      </c>
      <c r="BY74" t="s">
        <v>345</v>
      </c>
      <c r="BZ74"/>
      <c r="CA74"/>
      <c r="CB74"/>
      <c r="CC74"/>
      <c r="CD74"/>
    </row>
    <row r="75" spans="3:82" x14ac:dyDescent="0.35">
      <c r="C75" s="118" t="s">
        <v>319</v>
      </c>
      <c r="D75" s="118" t="s">
        <v>319</v>
      </c>
      <c r="F75" s="118" t="s">
        <v>244</v>
      </c>
      <c r="G75" s="118" t="s">
        <v>319</v>
      </c>
      <c r="H75" s="118" t="s">
        <v>357</v>
      </c>
      <c r="I75" s="118" t="s">
        <v>319</v>
      </c>
      <c r="K75"/>
      <c r="L75"/>
      <c r="M75"/>
      <c r="N75"/>
      <c r="O75"/>
      <c r="P75"/>
      <c r="Q75"/>
      <c r="R75"/>
      <c r="S75"/>
      <c r="T75"/>
      <c r="U75"/>
      <c r="V75"/>
      <c r="W75"/>
      <c r="X75"/>
      <c r="Y75"/>
      <c r="Z75"/>
      <c r="AA75"/>
      <c r="AB75"/>
      <c r="AC75"/>
      <c r="AD75"/>
      <c r="AE75"/>
      <c r="AF75"/>
      <c r="AG75"/>
      <c r="AH75"/>
      <c r="AI75"/>
      <c r="AJ75"/>
      <c r="AK75"/>
      <c r="AQ75"/>
      <c r="AR75"/>
      <c r="AS75"/>
      <c r="AT75"/>
      <c r="AU75"/>
      <c r="AV75"/>
      <c r="AW75"/>
      <c r="AX75"/>
      <c r="AY75"/>
      <c r="AZ75"/>
      <c r="BA75"/>
      <c r="BB75"/>
      <c r="BC75"/>
      <c r="BD75"/>
      <c r="BE75"/>
      <c r="BF75"/>
      <c r="BG75"/>
      <c r="BH75"/>
      <c r="BI75"/>
      <c r="BJ75"/>
      <c r="BK75"/>
      <c r="BL75"/>
      <c r="BM75"/>
      <c r="BN75"/>
      <c r="BT75" t="s">
        <v>766</v>
      </c>
      <c r="BU75" t="s">
        <v>234</v>
      </c>
      <c r="BV75" t="s">
        <v>298</v>
      </c>
      <c r="BW75" t="s">
        <v>357</v>
      </c>
      <c r="BX75" s="118">
        <v>1</v>
      </c>
      <c r="BY75" t="s">
        <v>345</v>
      </c>
      <c r="BZ75"/>
      <c r="CA75"/>
      <c r="CB75"/>
      <c r="CC75"/>
      <c r="CD75"/>
    </row>
    <row r="76" spans="3:82" x14ac:dyDescent="0.35">
      <c r="C76" s="118" t="s">
        <v>1087</v>
      </c>
      <c r="D76" s="118" t="s">
        <v>1087</v>
      </c>
      <c r="F76" s="118" t="s">
        <v>244</v>
      </c>
      <c r="G76" s="118" t="s">
        <v>320</v>
      </c>
      <c r="H76" s="118" t="s">
        <v>357</v>
      </c>
      <c r="I76" s="118" t="s">
        <v>1087</v>
      </c>
      <c r="K76"/>
      <c r="L76"/>
      <c r="M76"/>
      <c r="N76"/>
      <c r="O76"/>
      <c r="P76"/>
      <c r="Q76"/>
      <c r="R76"/>
      <c r="S76"/>
      <c r="T76"/>
      <c r="U76"/>
      <c r="V76"/>
      <c r="W76"/>
      <c r="X76"/>
      <c r="Y76"/>
      <c r="Z76"/>
      <c r="AA76"/>
      <c r="AB76"/>
      <c r="AC76"/>
      <c r="AD76"/>
      <c r="AE76"/>
      <c r="AF76"/>
      <c r="AG76"/>
      <c r="AH76"/>
      <c r="AI76"/>
      <c r="AJ76"/>
      <c r="AK76"/>
      <c r="AQ76"/>
      <c r="AR76"/>
      <c r="AS76"/>
      <c r="AT76"/>
      <c r="AU76"/>
      <c r="AV76"/>
      <c r="AW76"/>
      <c r="AX76"/>
      <c r="AY76"/>
      <c r="AZ76"/>
      <c r="BA76"/>
      <c r="BB76"/>
      <c r="BC76"/>
      <c r="BD76"/>
      <c r="BE76"/>
      <c r="BF76"/>
      <c r="BG76"/>
      <c r="BH76"/>
      <c r="BI76"/>
      <c r="BJ76"/>
      <c r="BK76"/>
      <c r="BL76"/>
      <c r="BM76"/>
      <c r="BN76"/>
      <c r="BT76" t="s">
        <v>793</v>
      </c>
      <c r="BU76" t="s">
        <v>234</v>
      </c>
      <c r="BV76" t="s">
        <v>298</v>
      </c>
      <c r="BW76" t="s">
        <v>357</v>
      </c>
      <c r="BX76" s="118">
        <v>1</v>
      </c>
      <c r="BY76" t="s">
        <v>345</v>
      </c>
      <c r="BZ76"/>
      <c r="CA76"/>
      <c r="CB76"/>
      <c r="CC76"/>
      <c r="CD76"/>
    </row>
    <row r="77" spans="3:82" x14ac:dyDescent="0.35">
      <c r="C77" s="118" t="s">
        <v>367</v>
      </c>
      <c r="D77" s="118" t="s">
        <v>367</v>
      </c>
      <c r="F77" s="118" t="s">
        <v>244</v>
      </c>
      <c r="G77" s="118" t="s">
        <v>320</v>
      </c>
      <c r="H77" s="118" t="s">
        <v>357</v>
      </c>
      <c r="I77" s="118" t="s">
        <v>367</v>
      </c>
      <c r="K77"/>
      <c r="L77"/>
      <c r="M77"/>
      <c r="N77"/>
      <c r="O77"/>
      <c r="P77"/>
      <c r="Q77"/>
      <c r="R77"/>
      <c r="S77"/>
      <c r="T77"/>
      <c r="U77"/>
      <c r="V77"/>
      <c r="W77"/>
      <c r="X77"/>
      <c r="Y77"/>
      <c r="Z77"/>
      <c r="AA77"/>
      <c r="AB77"/>
      <c r="AC77"/>
      <c r="AD77"/>
      <c r="AE77"/>
      <c r="AF77"/>
      <c r="AG77"/>
      <c r="AH77"/>
      <c r="AI77"/>
      <c r="AJ77"/>
      <c r="AK77"/>
      <c r="AQ77"/>
      <c r="AR77"/>
      <c r="AS77"/>
      <c r="AT77"/>
      <c r="AU77"/>
      <c r="AV77"/>
      <c r="AW77"/>
      <c r="AX77"/>
      <c r="AY77"/>
      <c r="AZ77"/>
      <c r="BA77"/>
      <c r="BB77"/>
      <c r="BC77"/>
      <c r="BD77"/>
      <c r="BE77"/>
      <c r="BF77"/>
      <c r="BG77"/>
      <c r="BH77"/>
      <c r="BI77"/>
      <c r="BJ77"/>
      <c r="BK77"/>
      <c r="BL77"/>
      <c r="BM77"/>
      <c r="BN77"/>
      <c r="BT77" t="s">
        <v>817</v>
      </c>
      <c r="BU77" t="s">
        <v>234</v>
      </c>
      <c r="BV77" t="s">
        <v>298</v>
      </c>
      <c r="BW77" t="s">
        <v>357</v>
      </c>
      <c r="BX77" s="118">
        <v>1</v>
      </c>
      <c r="BY77" t="s">
        <v>345</v>
      </c>
      <c r="BZ77"/>
      <c r="CA77"/>
      <c r="CB77"/>
      <c r="CC77"/>
      <c r="CD77"/>
    </row>
    <row r="78" spans="3:82" x14ac:dyDescent="0.35">
      <c r="C78" s="118" t="s">
        <v>464</v>
      </c>
      <c r="D78" s="118" t="s">
        <v>464</v>
      </c>
      <c r="F78" s="118" t="s">
        <v>244</v>
      </c>
      <c r="G78" s="118" t="s">
        <v>320</v>
      </c>
      <c r="H78" s="118" t="s">
        <v>357</v>
      </c>
      <c r="I78" s="118" t="s">
        <v>464</v>
      </c>
      <c r="K78"/>
      <c r="L78"/>
      <c r="M78"/>
      <c r="N78"/>
      <c r="O78"/>
      <c r="P78"/>
      <c r="Q78"/>
      <c r="R78"/>
      <c r="S78"/>
      <c r="T78"/>
      <c r="U78"/>
      <c r="V78"/>
      <c r="W78"/>
      <c r="X78"/>
      <c r="Y78"/>
      <c r="Z78"/>
      <c r="AA78"/>
      <c r="AB78"/>
      <c r="AC78"/>
      <c r="AD78"/>
      <c r="AE78"/>
      <c r="AF78"/>
      <c r="AG78"/>
      <c r="AH78"/>
      <c r="AI78"/>
      <c r="AJ78"/>
      <c r="AK78"/>
      <c r="AQ78"/>
      <c r="AR78"/>
      <c r="AS78"/>
      <c r="AT78"/>
      <c r="AU78"/>
      <c r="AV78"/>
      <c r="AW78"/>
      <c r="AX78"/>
      <c r="AY78"/>
      <c r="AZ78"/>
      <c r="BA78"/>
      <c r="BB78"/>
      <c r="BC78"/>
      <c r="BD78"/>
      <c r="BE78"/>
      <c r="BF78"/>
      <c r="BG78"/>
      <c r="BH78"/>
      <c r="BI78"/>
      <c r="BJ78"/>
      <c r="BK78"/>
      <c r="BL78"/>
      <c r="BM78"/>
      <c r="BN78"/>
      <c r="BT78" t="s">
        <v>841</v>
      </c>
      <c r="BU78" t="s">
        <v>234</v>
      </c>
      <c r="BV78" t="s">
        <v>298</v>
      </c>
      <c r="BW78"/>
      <c r="BX78" s="118">
        <v>1</v>
      </c>
      <c r="BY78" t="s">
        <v>345</v>
      </c>
      <c r="BZ78"/>
      <c r="CA78"/>
      <c r="CB78"/>
      <c r="CC78"/>
      <c r="CD78"/>
    </row>
    <row r="79" spans="3:82" x14ac:dyDescent="0.35">
      <c r="C79" s="118" t="s">
        <v>506</v>
      </c>
      <c r="D79" s="118" t="s">
        <v>506</v>
      </c>
      <c r="F79" s="118" t="s">
        <v>244</v>
      </c>
      <c r="G79" s="118" t="s">
        <v>320</v>
      </c>
      <c r="H79" s="118" t="s">
        <v>357</v>
      </c>
      <c r="I79" s="118" t="s">
        <v>506</v>
      </c>
      <c r="K79"/>
      <c r="L79"/>
      <c r="M79"/>
      <c r="N79"/>
      <c r="O79"/>
      <c r="P79"/>
      <c r="Q79"/>
      <c r="R79"/>
      <c r="S79"/>
      <c r="T79"/>
      <c r="U79"/>
      <c r="V79"/>
      <c r="W79"/>
      <c r="X79"/>
      <c r="Y79"/>
      <c r="Z79"/>
      <c r="AA79"/>
      <c r="AB79"/>
      <c r="AC79"/>
      <c r="AD79"/>
      <c r="AE79"/>
      <c r="AF79"/>
      <c r="AG79"/>
      <c r="AH79"/>
      <c r="AI79"/>
      <c r="AJ79"/>
      <c r="AK79"/>
      <c r="AQ79"/>
      <c r="AR79"/>
      <c r="AS79"/>
      <c r="AT79"/>
      <c r="AU79"/>
      <c r="AV79"/>
      <c r="AW79"/>
      <c r="AX79"/>
      <c r="AY79"/>
      <c r="AZ79"/>
      <c r="BA79"/>
      <c r="BB79"/>
      <c r="BC79"/>
      <c r="BD79"/>
      <c r="BE79"/>
      <c r="BF79"/>
      <c r="BG79"/>
      <c r="BH79"/>
      <c r="BI79"/>
      <c r="BJ79"/>
      <c r="BK79"/>
      <c r="BL79"/>
      <c r="BM79"/>
      <c r="BN79"/>
      <c r="BT79" t="s">
        <v>860</v>
      </c>
      <c r="BU79" t="s">
        <v>234</v>
      </c>
      <c r="BV79" t="s">
        <v>298</v>
      </c>
      <c r="BW79"/>
      <c r="BX79" s="118">
        <v>1</v>
      </c>
      <c r="BY79" t="s">
        <v>345</v>
      </c>
      <c r="BZ79"/>
      <c r="CA79"/>
      <c r="CB79"/>
      <c r="CC79"/>
      <c r="CD79"/>
    </row>
    <row r="80" spans="3:82" x14ac:dyDescent="0.35">
      <c r="C80" s="118" t="s">
        <v>544</v>
      </c>
      <c r="D80" s="118" t="s">
        <v>544</v>
      </c>
      <c r="F80" s="118" t="s">
        <v>244</v>
      </c>
      <c r="G80" s="118" t="s">
        <v>320</v>
      </c>
      <c r="H80" s="118" t="s">
        <v>357</v>
      </c>
      <c r="I80" s="118" t="s">
        <v>544</v>
      </c>
      <c r="K80"/>
      <c r="L80"/>
      <c r="M80"/>
      <c r="N80"/>
      <c r="O80"/>
      <c r="P80"/>
      <c r="Q80"/>
      <c r="R80"/>
      <c r="S80"/>
      <c r="T80"/>
      <c r="U80"/>
      <c r="V80"/>
      <c r="W80"/>
      <c r="X80"/>
      <c r="Y80"/>
      <c r="Z80"/>
      <c r="AA80"/>
      <c r="AB80"/>
      <c r="AC80"/>
      <c r="AD80"/>
      <c r="AE80"/>
      <c r="AF80"/>
      <c r="AG80"/>
      <c r="AH80"/>
      <c r="AI80"/>
      <c r="AJ80"/>
      <c r="AK80"/>
      <c r="AQ80"/>
      <c r="AR80"/>
      <c r="AS80"/>
      <c r="AT80"/>
      <c r="AU80"/>
      <c r="AV80"/>
      <c r="AW80"/>
      <c r="AX80"/>
      <c r="AY80"/>
      <c r="AZ80"/>
      <c r="BA80"/>
      <c r="BB80"/>
      <c r="BC80"/>
      <c r="BD80"/>
      <c r="BE80"/>
      <c r="BF80"/>
      <c r="BG80"/>
      <c r="BH80"/>
      <c r="BI80"/>
      <c r="BJ80"/>
      <c r="BK80"/>
      <c r="BL80"/>
      <c r="BM80"/>
      <c r="BN80"/>
      <c r="BT80" t="s">
        <v>881</v>
      </c>
      <c r="BU80" t="s">
        <v>234</v>
      </c>
      <c r="BV80" t="s">
        <v>298</v>
      </c>
      <c r="BW80"/>
      <c r="BX80" s="118">
        <v>1</v>
      </c>
      <c r="BY80" t="s">
        <v>345</v>
      </c>
      <c r="BZ80"/>
      <c r="CA80"/>
      <c r="CB80"/>
      <c r="CC80"/>
      <c r="CD80"/>
    </row>
    <row r="81" spans="3:82" x14ac:dyDescent="0.35">
      <c r="C81" s="118" t="s">
        <v>581</v>
      </c>
      <c r="D81" s="118" t="s">
        <v>581</v>
      </c>
      <c r="F81" s="118" t="s">
        <v>244</v>
      </c>
      <c r="G81" s="118" t="s">
        <v>320</v>
      </c>
      <c r="H81" s="118" t="s">
        <v>357</v>
      </c>
      <c r="I81" s="118" t="s">
        <v>581</v>
      </c>
      <c r="K81"/>
      <c r="L81"/>
      <c r="M81"/>
      <c r="N81"/>
      <c r="O81"/>
      <c r="P81"/>
      <c r="Q81"/>
      <c r="R81"/>
      <c r="S81"/>
      <c r="T81"/>
      <c r="U81"/>
      <c r="V81"/>
      <c r="W81"/>
      <c r="X81"/>
      <c r="Y81"/>
      <c r="Z81"/>
      <c r="AA81"/>
      <c r="AB81"/>
      <c r="AC81"/>
      <c r="AD81"/>
      <c r="AE81"/>
      <c r="AF81"/>
      <c r="AG81"/>
      <c r="AH81"/>
      <c r="AI81"/>
      <c r="AJ81"/>
      <c r="AK81"/>
      <c r="AQ81"/>
      <c r="AR81"/>
      <c r="AS81"/>
      <c r="AT81"/>
      <c r="AU81"/>
      <c r="AV81"/>
      <c r="AW81"/>
      <c r="AX81"/>
      <c r="AY81"/>
      <c r="AZ81"/>
      <c r="BA81"/>
      <c r="BB81"/>
      <c r="BC81"/>
      <c r="BD81"/>
      <c r="BE81"/>
      <c r="BF81"/>
      <c r="BG81"/>
      <c r="BH81"/>
      <c r="BI81"/>
      <c r="BJ81"/>
      <c r="BK81"/>
      <c r="BL81"/>
      <c r="BM81"/>
      <c r="BN81"/>
      <c r="BT81" t="s">
        <v>903</v>
      </c>
      <c r="BU81" t="s">
        <v>234</v>
      </c>
      <c r="BV81" t="s">
        <v>298</v>
      </c>
      <c r="BW81"/>
      <c r="BX81" s="118">
        <v>1</v>
      </c>
      <c r="BY81" t="s">
        <v>345</v>
      </c>
      <c r="BZ81"/>
      <c r="CA81"/>
      <c r="CB81"/>
      <c r="CC81"/>
      <c r="CD81"/>
    </row>
    <row r="82" spans="3:82" x14ac:dyDescent="0.35">
      <c r="C82" s="118" t="s">
        <v>613</v>
      </c>
      <c r="D82" s="118" t="s">
        <v>613</v>
      </c>
      <c r="F82" s="118" t="s">
        <v>244</v>
      </c>
      <c r="G82" s="118" t="s">
        <v>320</v>
      </c>
      <c r="H82" s="118" t="s">
        <v>357</v>
      </c>
      <c r="I82" s="118" t="s">
        <v>613</v>
      </c>
      <c r="K82"/>
      <c r="L82"/>
      <c r="M82"/>
      <c r="N82"/>
      <c r="O82"/>
      <c r="P82"/>
      <c r="Q82"/>
      <c r="R82"/>
      <c r="S82"/>
      <c r="T82"/>
      <c r="U82"/>
      <c r="V82"/>
      <c r="W82"/>
      <c r="X82"/>
      <c r="Y82"/>
      <c r="Z82"/>
      <c r="AA82"/>
      <c r="AB82"/>
      <c r="AC82"/>
      <c r="AK82"/>
      <c r="AQ82"/>
      <c r="AR82"/>
      <c r="AS82"/>
      <c r="AT82"/>
      <c r="AU82"/>
      <c r="AV82"/>
      <c r="AW82"/>
      <c r="AX82"/>
      <c r="AY82"/>
      <c r="AZ82"/>
      <c r="BA82"/>
      <c r="BB82"/>
      <c r="BC82"/>
      <c r="BD82"/>
      <c r="BE82"/>
      <c r="BF82"/>
      <c r="BG82"/>
      <c r="BH82"/>
      <c r="BI82"/>
      <c r="BJ82"/>
      <c r="BK82"/>
      <c r="BL82"/>
      <c r="BM82"/>
      <c r="BN82"/>
      <c r="BT82" t="s">
        <v>916</v>
      </c>
      <c r="BU82" t="s">
        <v>234</v>
      </c>
      <c r="BV82" t="s">
        <v>298</v>
      </c>
      <c r="BW82" t="s">
        <v>357</v>
      </c>
      <c r="BX82" s="118">
        <v>1</v>
      </c>
      <c r="BY82" t="s">
        <v>345</v>
      </c>
      <c r="BZ82"/>
      <c r="CA82"/>
      <c r="CB82"/>
      <c r="CC82"/>
      <c r="CD82"/>
    </row>
    <row r="83" spans="3:82" x14ac:dyDescent="0.35">
      <c r="C83" s="118" t="s">
        <v>648</v>
      </c>
      <c r="D83" s="118" t="s">
        <v>648</v>
      </c>
      <c r="F83" s="118" t="s">
        <v>244</v>
      </c>
      <c r="G83" s="118" t="s">
        <v>320</v>
      </c>
      <c r="H83" s="118" t="s">
        <v>357</v>
      </c>
      <c r="I83" s="118" t="s">
        <v>648</v>
      </c>
      <c r="K83"/>
      <c r="L83"/>
      <c r="M83"/>
      <c r="N83"/>
      <c r="O83"/>
      <c r="P83"/>
      <c r="Q83"/>
      <c r="R83"/>
      <c r="S83"/>
      <c r="T83"/>
      <c r="U83"/>
      <c r="V83"/>
      <c r="W83"/>
      <c r="X83"/>
      <c r="Y83"/>
      <c r="Z83"/>
      <c r="AA83"/>
      <c r="AB83"/>
      <c r="AC83"/>
      <c r="AK83"/>
      <c r="AQ83"/>
      <c r="AR83"/>
      <c r="AS83"/>
      <c r="AT83"/>
      <c r="AU83"/>
      <c r="AV83"/>
      <c r="AW83"/>
      <c r="AX83"/>
      <c r="AY83"/>
      <c r="AZ83"/>
      <c r="BA83"/>
      <c r="BB83"/>
      <c r="BC83"/>
      <c r="BD83"/>
      <c r="BE83"/>
      <c r="BF83"/>
      <c r="BG83"/>
      <c r="BH83"/>
      <c r="BI83"/>
      <c r="BJ83"/>
      <c r="BK83"/>
      <c r="BL83"/>
      <c r="BM83"/>
      <c r="BN83"/>
      <c r="BT83" t="s">
        <v>931</v>
      </c>
      <c r="BU83" t="s">
        <v>234</v>
      </c>
      <c r="BV83" t="s">
        <v>298</v>
      </c>
      <c r="BW83" t="s">
        <v>357</v>
      </c>
      <c r="BX83" s="118">
        <v>1</v>
      </c>
      <c r="BY83" t="s">
        <v>345</v>
      </c>
      <c r="BZ83"/>
      <c r="CA83"/>
      <c r="CB83"/>
      <c r="CC83"/>
      <c r="CD83"/>
    </row>
    <row r="84" spans="3:82" x14ac:dyDescent="0.35">
      <c r="C84" s="118" t="s">
        <v>1088</v>
      </c>
      <c r="D84" s="118" t="s">
        <v>1088</v>
      </c>
      <c r="F84" s="118" t="s">
        <v>244</v>
      </c>
      <c r="G84" s="118" t="s">
        <v>320</v>
      </c>
      <c r="H84" s="118" t="s">
        <v>357</v>
      </c>
      <c r="I84" s="118" t="s">
        <v>1088</v>
      </c>
      <c r="K84"/>
      <c r="L84"/>
      <c r="M84"/>
      <c r="N84"/>
      <c r="O84"/>
      <c r="P84"/>
      <c r="Q84"/>
      <c r="R84"/>
      <c r="S84"/>
      <c r="T84"/>
      <c r="U84"/>
      <c r="V84"/>
      <c r="W84"/>
      <c r="X84"/>
      <c r="Y84"/>
      <c r="Z84"/>
      <c r="AA84"/>
      <c r="AB84"/>
      <c r="AC84"/>
      <c r="AK84"/>
      <c r="AQ84"/>
      <c r="AR84"/>
      <c r="AS84"/>
      <c r="AT84"/>
      <c r="AU84"/>
      <c r="AV84"/>
      <c r="AW84"/>
      <c r="AX84"/>
      <c r="AY84"/>
      <c r="AZ84"/>
      <c r="BA84"/>
      <c r="BB84"/>
      <c r="BC84"/>
      <c r="BD84"/>
      <c r="BE84"/>
      <c r="BF84"/>
      <c r="BG84"/>
      <c r="BH84"/>
      <c r="BI84"/>
      <c r="BJ84"/>
      <c r="BK84"/>
      <c r="BL84"/>
      <c r="BM84"/>
      <c r="BN84"/>
      <c r="BT84" t="s">
        <v>947</v>
      </c>
      <c r="BU84" t="s">
        <v>234</v>
      </c>
      <c r="BV84" t="s">
        <v>298</v>
      </c>
      <c r="BW84" t="s">
        <v>357</v>
      </c>
      <c r="BX84" s="118">
        <v>1</v>
      </c>
      <c r="BY84" t="s">
        <v>345</v>
      </c>
      <c r="BZ84"/>
      <c r="CA84"/>
      <c r="CB84"/>
      <c r="CC84"/>
      <c r="CD84"/>
    </row>
    <row r="85" spans="3:82" x14ac:dyDescent="0.35">
      <c r="C85" s="118" t="s">
        <v>680</v>
      </c>
      <c r="D85" s="118" t="s">
        <v>680</v>
      </c>
      <c r="F85" s="118" t="s">
        <v>244</v>
      </c>
      <c r="G85" s="118" t="s">
        <v>320</v>
      </c>
      <c r="H85" s="118" t="s">
        <v>357</v>
      </c>
      <c r="I85" s="118" t="s">
        <v>680</v>
      </c>
      <c r="K85"/>
      <c r="L85"/>
      <c r="M85"/>
      <c r="N85"/>
      <c r="O85"/>
      <c r="P85"/>
      <c r="Q85"/>
      <c r="R85"/>
      <c r="S85"/>
      <c r="T85"/>
      <c r="U85"/>
      <c r="V85"/>
      <c r="W85"/>
      <c r="X85"/>
      <c r="Y85"/>
      <c r="Z85"/>
      <c r="AA85"/>
      <c r="AB85"/>
      <c r="AC85"/>
      <c r="AK85"/>
      <c r="AQ85"/>
      <c r="AR85"/>
      <c r="AS85"/>
      <c r="AT85"/>
      <c r="AU85"/>
      <c r="AV85"/>
      <c r="AW85"/>
      <c r="AX85"/>
      <c r="AY85"/>
      <c r="AZ85"/>
      <c r="BA85"/>
      <c r="BB85"/>
      <c r="BC85"/>
      <c r="BD85"/>
      <c r="BE85"/>
      <c r="BF85"/>
      <c r="BG85"/>
      <c r="BH85"/>
      <c r="BI85"/>
      <c r="BJ85"/>
      <c r="BK85"/>
      <c r="BL85"/>
      <c r="BM85"/>
      <c r="BN85"/>
      <c r="BT85" t="s">
        <v>965</v>
      </c>
      <c r="BU85" t="s">
        <v>234</v>
      </c>
      <c r="BV85" t="s">
        <v>298</v>
      </c>
      <c r="BW85" t="s">
        <v>357</v>
      </c>
      <c r="BX85" s="118">
        <v>1</v>
      </c>
      <c r="BY85" t="s">
        <v>345</v>
      </c>
      <c r="BZ85"/>
      <c r="CA85"/>
      <c r="CB85"/>
      <c r="CC85"/>
      <c r="CD85"/>
    </row>
    <row r="86" spans="3:82" x14ac:dyDescent="0.35">
      <c r="C86" s="118" t="s">
        <v>745</v>
      </c>
      <c r="D86" s="118" t="s">
        <v>745</v>
      </c>
      <c r="F86" s="118" t="s">
        <v>244</v>
      </c>
      <c r="G86" s="118" t="s">
        <v>320</v>
      </c>
      <c r="H86" s="118" t="s">
        <v>357</v>
      </c>
      <c r="I86" s="118" t="s">
        <v>745</v>
      </c>
      <c r="K86"/>
      <c r="L86"/>
      <c r="M86"/>
      <c r="N86"/>
      <c r="O86"/>
      <c r="P86"/>
      <c r="Q86"/>
      <c r="R86"/>
      <c r="S86"/>
      <c r="T86"/>
      <c r="U86"/>
      <c r="V86"/>
      <c r="W86"/>
      <c r="X86"/>
      <c r="Y86"/>
      <c r="Z86"/>
      <c r="AA86"/>
      <c r="AB86"/>
      <c r="AC86"/>
      <c r="AD86"/>
      <c r="AE86"/>
      <c r="AF86"/>
      <c r="AG86"/>
      <c r="AH86"/>
      <c r="AI86"/>
      <c r="AJ86"/>
      <c r="AK86"/>
      <c r="AQ86"/>
      <c r="AR86"/>
      <c r="AS86"/>
      <c r="AT86"/>
      <c r="AU86"/>
      <c r="AV86"/>
      <c r="AW86"/>
      <c r="AX86"/>
      <c r="AY86"/>
      <c r="AZ86"/>
      <c r="BA86"/>
      <c r="BB86"/>
      <c r="BC86"/>
      <c r="BD86"/>
      <c r="BE86"/>
      <c r="BF86"/>
      <c r="BG86"/>
      <c r="BH86"/>
      <c r="BI86"/>
      <c r="BJ86"/>
      <c r="BK86"/>
      <c r="BL86"/>
      <c r="BM86"/>
      <c r="BN86"/>
      <c r="BT86" s="118" t="s">
        <v>353</v>
      </c>
      <c r="BU86" s="118" t="s">
        <v>234</v>
      </c>
      <c r="BV86" s="118" t="s">
        <v>299</v>
      </c>
      <c r="BX86" s="118">
        <v>1</v>
      </c>
      <c r="BY86" s="118" t="s">
        <v>345</v>
      </c>
      <c r="BZ86"/>
      <c r="CA86"/>
      <c r="CB86"/>
      <c r="CC86"/>
      <c r="CD86"/>
    </row>
    <row r="87" spans="3:82" x14ac:dyDescent="0.35">
      <c r="C87" s="118" t="s">
        <v>777</v>
      </c>
      <c r="D87" s="118" t="s">
        <v>777</v>
      </c>
      <c r="F87" s="118" t="s">
        <v>244</v>
      </c>
      <c r="G87" s="118" t="s">
        <v>320</v>
      </c>
      <c r="H87" s="118" t="s">
        <v>357</v>
      </c>
      <c r="I87" s="118" t="s">
        <v>777</v>
      </c>
      <c r="BT87" s="118" t="s">
        <v>403</v>
      </c>
      <c r="BU87" s="118" t="s">
        <v>234</v>
      </c>
      <c r="BV87" s="118" t="s">
        <v>299</v>
      </c>
      <c r="BX87" s="118">
        <v>1</v>
      </c>
      <c r="BY87" s="118" t="s">
        <v>345</v>
      </c>
    </row>
    <row r="88" spans="3:82" x14ac:dyDescent="0.35">
      <c r="C88" s="118" t="s">
        <v>827</v>
      </c>
      <c r="D88" s="118" t="s">
        <v>827</v>
      </c>
      <c r="F88" s="118" t="s">
        <v>244</v>
      </c>
      <c r="G88" s="118" t="s">
        <v>320</v>
      </c>
      <c r="H88" s="118" t="s">
        <v>357</v>
      </c>
      <c r="I88" s="118" t="s">
        <v>827</v>
      </c>
      <c r="BT88" s="118" t="s">
        <v>450</v>
      </c>
      <c r="BU88" s="118" t="s">
        <v>234</v>
      </c>
      <c r="BV88" s="118" t="s">
        <v>299</v>
      </c>
      <c r="BX88" s="118">
        <v>1</v>
      </c>
      <c r="BY88" s="118" t="s">
        <v>345</v>
      </c>
    </row>
    <row r="89" spans="3:82" x14ac:dyDescent="0.35">
      <c r="C89" s="118" t="s">
        <v>850</v>
      </c>
      <c r="D89" s="118" t="s">
        <v>850</v>
      </c>
      <c r="F89" s="118" t="s">
        <v>244</v>
      </c>
      <c r="G89" s="118" t="s">
        <v>320</v>
      </c>
      <c r="H89" s="118" t="s">
        <v>357</v>
      </c>
      <c r="I89" s="118" t="s">
        <v>850</v>
      </c>
      <c r="BT89" s="118" t="s">
        <v>493</v>
      </c>
      <c r="BU89" s="118" t="s">
        <v>234</v>
      </c>
      <c r="BV89" s="118" t="s">
        <v>299</v>
      </c>
      <c r="BX89" s="118">
        <v>1</v>
      </c>
      <c r="BY89" s="118" t="s">
        <v>345</v>
      </c>
    </row>
    <row r="90" spans="3:82" x14ac:dyDescent="0.35">
      <c r="C90" s="118" t="s">
        <v>1089</v>
      </c>
      <c r="D90" s="118" t="s">
        <v>1089</v>
      </c>
      <c r="F90" s="118" t="s">
        <v>244</v>
      </c>
      <c r="G90" s="118" t="s">
        <v>320</v>
      </c>
      <c r="H90" s="118" t="s">
        <v>357</v>
      </c>
      <c r="I90" s="118" t="s">
        <v>1089</v>
      </c>
      <c r="K90">
        <f>COUNTA(K2:K87)</f>
        <v>5</v>
      </c>
      <c r="L90">
        <f t="shared" ref="L90:BQ90" si="0">COUNTA(L2:L87)</f>
        <v>24</v>
      </c>
      <c r="M90">
        <f t="shared" si="0"/>
        <v>31</v>
      </c>
      <c r="N90">
        <f t="shared" si="0"/>
        <v>31</v>
      </c>
      <c r="O90">
        <f t="shared" si="0"/>
        <v>0</v>
      </c>
      <c r="P90">
        <f t="shared" si="0"/>
        <v>3</v>
      </c>
      <c r="Q90">
        <f t="shared" si="0"/>
        <v>25</v>
      </c>
      <c r="R90">
        <f t="shared" si="0"/>
        <v>8</v>
      </c>
      <c r="S90">
        <f t="shared" si="0"/>
        <v>23</v>
      </c>
      <c r="T90">
        <f t="shared" si="0"/>
        <v>28</v>
      </c>
      <c r="U90">
        <f t="shared" si="0"/>
        <v>26</v>
      </c>
      <c r="V90">
        <f t="shared" si="0"/>
        <v>13</v>
      </c>
      <c r="W90">
        <f t="shared" si="0"/>
        <v>12</v>
      </c>
      <c r="X90">
        <f t="shared" si="0"/>
        <v>15</v>
      </c>
      <c r="Y90">
        <f t="shared" si="0"/>
        <v>5</v>
      </c>
      <c r="Z90">
        <f t="shared" si="0"/>
        <v>3</v>
      </c>
      <c r="AA90">
        <f t="shared" si="0"/>
        <v>17</v>
      </c>
      <c r="AB90">
        <f t="shared" si="0"/>
        <v>27</v>
      </c>
      <c r="AC90">
        <f t="shared" si="0"/>
        <v>5</v>
      </c>
      <c r="AD90">
        <f t="shared" si="0"/>
        <v>14</v>
      </c>
      <c r="AE90">
        <f t="shared" si="0"/>
        <v>13</v>
      </c>
      <c r="AF90">
        <f t="shared" si="0"/>
        <v>7</v>
      </c>
      <c r="AG90">
        <f t="shared" si="0"/>
        <v>6</v>
      </c>
      <c r="AH90">
        <f t="shared" si="0"/>
        <v>25</v>
      </c>
      <c r="AI90">
        <f t="shared" si="0"/>
        <v>23</v>
      </c>
      <c r="AJ90">
        <f t="shared" si="0"/>
        <v>7</v>
      </c>
      <c r="AK90">
        <f t="shared" si="0"/>
        <v>25</v>
      </c>
      <c r="AL90">
        <f t="shared" si="0"/>
        <v>4</v>
      </c>
      <c r="AM90">
        <f t="shared" si="0"/>
        <v>6</v>
      </c>
      <c r="AN90">
        <f t="shared" si="0"/>
        <v>18</v>
      </c>
      <c r="AO90">
        <f t="shared" si="0"/>
        <v>9</v>
      </c>
      <c r="AP90">
        <f t="shared" si="0"/>
        <v>5</v>
      </c>
      <c r="AQ90">
        <f t="shared" si="0"/>
        <v>6</v>
      </c>
      <c r="AR90">
        <f t="shared" si="0"/>
        <v>5</v>
      </c>
      <c r="AS90">
        <f t="shared" si="0"/>
        <v>6</v>
      </c>
      <c r="AT90">
        <f t="shared" si="0"/>
        <v>7</v>
      </c>
      <c r="AU90">
        <f t="shared" si="0"/>
        <v>6</v>
      </c>
      <c r="AV90">
        <f t="shared" si="0"/>
        <v>6</v>
      </c>
      <c r="AW90">
        <f t="shared" si="0"/>
        <v>4</v>
      </c>
      <c r="AX90">
        <f t="shared" si="0"/>
        <v>36</v>
      </c>
      <c r="AY90">
        <f t="shared" si="0"/>
        <v>5</v>
      </c>
      <c r="AZ90">
        <f t="shared" si="0"/>
        <v>7</v>
      </c>
      <c r="BA90">
        <f t="shared" si="0"/>
        <v>4</v>
      </c>
      <c r="BB90">
        <f t="shared" si="0"/>
        <v>14</v>
      </c>
      <c r="BC90">
        <f t="shared" si="0"/>
        <v>50</v>
      </c>
      <c r="BD90">
        <f t="shared" si="0"/>
        <v>3</v>
      </c>
      <c r="BE90">
        <f t="shared" si="0"/>
        <v>31</v>
      </c>
      <c r="BF90">
        <f t="shared" si="0"/>
        <v>7</v>
      </c>
      <c r="BG90">
        <f t="shared" si="0"/>
        <v>16</v>
      </c>
      <c r="BH90">
        <f t="shared" si="0"/>
        <v>25</v>
      </c>
      <c r="BI90">
        <f t="shared" si="0"/>
        <v>14</v>
      </c>
      <c r="BJ90">
        <f t="shared" si="0"/>
        <v>13</v>
      </c>
      <c r="BK90">
        <f t="shared" si="0"/>
        <v>7</v>
      </c>
      <c r="BL90">
        <f t="shared" si="0"/>
        <v>6</v>
      </c>
      <c r="BM90">
        <f t="shared" si="0"/>
        <v>23</v>
      </c>
      <c r="BN90">
        <f t="shared" si="0"/>
        <v>15</v>
      </c>
      <c r="BO90">
        <f t="shared" si="0"/>
        <v>19</v>
      </c>
      <c r="BP90">
        <f t="shared" si="0"/>
        <v>31</v>
      </c>
      <c r="BQ90">
        <f t="shared" si="0"/>
        <v>1</v>
      </c>
      <c r="BT90" s="118" t="s">
        <v>532</v>
      </c>
      <c r="BU90" s="118" t="s">
        <v>234</v>
      </c>
      <c r="BV90" s="118" t="s">
        <v>299</v>
      </c>
      <c r="BX90" s="118">
        <v>1</v>
      </c>
      <c r="BY90" s="118" t="s">
        <v>345</v>
      </c>
    </row>
    <row r="91" spans="3:82" x14ac:dyDescent="0.35">
      <c r="C91" s="118" t="s">
        <v>369</v>
      </c>
      <c r="D91" s="118" t="s">
        <v>369</v>
      </c>
      <c r="F91" s="118" t="s">
        <v>1090</v>
      </c>
      <c r="G91" s="118" t="s">
        <v>322</v>
      </c>
      <c r="H91" s="118" t="s">
        <v>357</v>
      </c>
      <c r="I91" s="118" t="s">
        <v>369</v>
      </c>
      <c r="BT91" s="118" t="s">
        <v>569</v>
      </c>
      <c r="BU91" s="118" t="s">
        <v>234</v>
      </c>
      <c r="BV91" s="118" t="s">
        <v>299</v>
      </c>
      <c r="BX91" s="118">
        <v>1</v>
      </c>
      <c r="BY91" s="118" t="s">
        <v>345</v>
      </c>
    </row>
    <row r="92" spans="3:82" x14ac:dyDescent="0.35">
      <c r="C92" s="118" t="s">
        <v>419</v>
      </c>
      <c r="D92" s="118" t="s">
        <v>419</v>
      </c>
      <c r="F92" s="118" t="s">
        <v>1090</v>
      </c>
      <c r="G92" s="118" t="s">
        <v>322</v>
      </c>
      <c r="H92" s="118" t="s">
        <v>357</v>
      </c>
      <c r="I92" s="118" t="s">
        <v>419</v>
      </c>
      <c r="BT92" s="118" t="s">
        <v>601</v>
      </c>
      <c r="BU92" s="118" t="s">
        <v>234</v>
      </c>
      <c r="BV92" s="118" t="s">
        <v>299</v>
      </c>
      <c r="BX92" s="118">
        <v>1</v>
      </c>
      <c r="BY92" s="118" t="s">
        <v>345</v>
      </c>
    </row>
    <row r="93" spans="3:82" x14ac:dyDescent="0.35">
      <c r="C93" s="118" t="s">
        <v>466</v>
      </c>
      <c r="D93" s="118" t="s">
        <v>466</v>
      </c>
      <c r="F93" s="118" t="s">
        <v>1090</v>
      </c>
      <c r="G93" s="118" t="s">
        <v>322</v>
      </c>
      <c r="H93" s="118" t="s">
        <v>357</v>
      </c>
      <c r="I93" s="118" t="s">
        <v>466</v>
      </c>
      <c r="BT93" s="118" t="s">
        <v>636</v>
      </c>
      <c r="BU93" s="118" t="s">
        <v>234</v>
      </c>
      <c r="BV93" s="118" t="s">
        <v>299</v>
      </c>
      <c r="BX93" s="118">
        <v>1</v>
      </c>
      <c r="BY93" s="118" t="s">
        <v>345</v>
      </c>
    </row>
    <row r="94" spans="3:82" x14ac:dyDescent="0.35">
      <c r="C94" s="118" t="s">
        <v>546</v>
      </c>
      <c r="D94" s="118" t="s">
        <v>546</v>
      </c>
      <c r="F94" s="118" t="s">
        <v>1090</v>
      </c>
      <c r="G94" s="118" t="s">
        <v>322</v>
      </c>
      <c r="H94" s="118" t="s">
        <v>357</v>
      </c>
      <c r="I94" s="118" t="s">
        <v>546</v>
      </c>
      <c r="BT94" s="118" t="s">
        <v>668</v>
      </c>
      <c r="BU94" s="118" t="s">
        <v>234</v>
      </c>
      <c r="BV94" s="118" t="s">
        <v>299</v>
      </c>
      <c r="BX94" s="118">
        <v>1</v>
      </c>
      <c r="BY94" s="118" t="s">
        <v>345</v>
      </c>
    </row>
    <row r="95" spans="3:82" x14ac:dyDescent="0.35">
      <c r="C95" s="118" t="s">
        <v>583</v>
      </c>
      <c r="D95" s="118" t="s">
        <v>583</v>
      </c>
      <c r="F95" s="118" t="s">
        <v>1090</v>
      </c>
      <c r="G95" s="118" t="s">
        <v>322</v>
      </c>
      <c r="H95" s="118" t="s">
        <v>357</v>
      </c>
      <c r="I95" s="118" t="s">
        <v>583</v>
      </c>
      <c r="BT95" s="118" t="s">
        <v>701</v>
      </c>
      <c r="BU95" s="118" t="s">
        <v>234</v>
      </c>
      <c r="BV95" s="118" t="s">
        <v>299</v>
      </c>
      <c r="BX95" s="118">
        <v>1</v>
      </c>
      <c r="BY95" s="118" t="s">
        <v>345</v>
      </c>
    </row>
    <row r="96" spans="3:82" x14ac:dyDescent="0.35">
      <c r="C96" s="118" t="s">
        <v>615</v>
      </c>
      <c r="D96" s="118" t="s">
        <v>615</v>
      </c>
      <c r="F96" s="118" t="s">
        <v>1090</v>
      </c>
      <c r="G96" s="118" t="s">
        <v>322</v>
      </c>
      <c r="H96" s="118" t="s">
        <v>357</v>
      </c>
      <c r="I96" s="118" t="s">
        <v>615</v>
      </c>
      <c r="BT96" s="118" t="s">
        <v>734</v>
      </c>
      <c r="BU96" s="118" t="s">
        <v>234</v>
      </c>
      <c r="BV96" s="118" t="s">
        <v>299</v>
      </c>
      <c r="BX96" s="118">
        <v>1</v>
      </c>
      <c r="BY96" s="118" t="s">
        <v>345</v>
      </c>
    </row>
    <row r="97" spans="3:77" x14ac:dyDescent="0.35">
      <c r="C97" s="118" t="s">
        <v>650</v>
      </c>
      <c r="D97" s="118" t="s">
        <v>650</v>
      </c>
      <c r="F97" s="118" t="s">
        <v>1090</v>
      </c>
      <c r="G97" s="118" t="s">
        <v>322</v>
      </c>
      <c r="H97" s="118" t="s">
        <v>357</v>
      </c>
      <c r="I97" s="118" t="s">
        <v>650</v>
      </c>
      <c r="BT97" s="118" t="s">
        <v>767</v>
      </c>
      <c r="BU97" s="118" t="s">
        <v>234</v>
      </c>
      <c r="BV97" s="118" t="s">
        <v>299</v>
      </c>
      <c r="BX97" s="118">
        <v>1</v>
      </c>
      <c r="BY97" s="118" t="s">
        <v>345</v>
      </c>
    </row>
    <row r="98" spans="3:77" x14ac:dyDescent="0.35">
      <c r="C98" s="118" t="s">
        <v>682</v>
      </c>
      <c r="D98" s="118" t="s">
        <v>682</v>
      </c>
      <c r="F98" s="118" t="s">
        <v>1090</v>
      </c>
      <c r="G98" s="118" t="s">
        <v>322</v>
      </c>
      <c r="H98" s="118" t="s">
        <v>357</v>
      </c>
      <c r="I98" s="118" t="s">
        <v>682</v>
      </c>
      <c r="BT98" s="118" t="s">
        <v>794</v>
      </c>
      <c r="BU98" s="118" t="s">
        <v>234</v>
      </c>
      <c r="BV98" s="118" t="s">
        <v>299</v>
      </c>
      <c r="BX98" s="118">
        <v>1</v>
      </c>
      <c r="BY98" s="118" t="s">
        <v>345</v>
      </c>
    </row>
    <row r="99" spans="3:77" x14ac:dyDescent="0.35">
      <c r="C99" s="118" t="s">
        <v>714</v>
      </c>
      <c r="D99" s="118" t="s">
        <v>714</v>
      </c>
      <c r="F99" s="118" t="s">
        <v>1090</v>
      </c>
      <c r="G99" s="118" t="s">
        <v>322</v>
      </c>
      <c r="H99" s="118" t="s">
        <v>357</v>
      </c>
      <c r="I99" s="118" t="s">
        <v>714</v>
      </c>
      <c r="BT99" s="118" t="s">
        <v>818</v>
      </c>
      <c r="BU99" s="118" t="s">
        <v>234</v>
      </c>
      <c r="BV99" s="118" t="s">
        <v>299</v>
      </c>
      <c r="BX99" s="118">
        <v>1</v>
      </c>
      <c r="BY99" s="118" t="s">
        <v>345</v>
      </c>
    </row>
    <row r="100" spans="3:77" x14ac:dyDescent="0.35">
      <c r="C100" s="118" t="s">
        <v>747</v>
      </c>
      <c r="D100" s="118" t="s">
        <v>747</v>
      </c>
      <c r="F100" s="118" t="s">
        <v>1090</v>
      </c>
      <c r="G100" s="118" t="s">
        <v>322</v>
      </c>
      <c r="H100" s="118" t="s">
        <v>357</v>
      </c>
      <c r="I100" s="118" t="s">
        <v>747</v>
      </c>
      <c r="BT100" s="118" t="s">
        <v>842</v>
      </c>
      <c r="BU100" s="118" t="s">
        <v>234</v>
      </c>
      <c r="BV100" s="118" t="s">
        <v>299</v>
      </c>
      <c r="BX100" s="118">
        <v>1</v>
      </c>
      <c r="BY100" s="118" t="s">
        <v>345</v>
      </c>
    </row>
    <row r="101" spans="3:77" x14ac:dyDescent="0.35">
      <c r="C101" s="118" t="s">
        <v>779</v>
      </c>
      <c r="D101" s="118" t="s">
        <v>779</v>
      </c>
      <c r="F101" s="118" t="s">
        <v>1090</v>
      </c>
      <c r="G101" s="118" t="s">
        <v>322</v>
      </c>
      <c r="H101" s="118" t="s">
        <v>357</v>
      </c>
      <c r="I101" s="118" t="s">
        <v>779</v>
      </c>
      <c r="BT101" s="118" t="s">
        <v>861</v>
      </c>
      <c r="BU101" s="118" t="s">
        <v>234</v>
      </c>
      <c r="BV101" s="118" t="s">
        <v>299</v>
      </c>
      <c r="BX101" s="118">
        <v>1</v>
      </c>
      <c r="BY101" s="118" t="s">
        <v>345</v>
      </c>
    </row>
    <row r="102" spans="3:77" x14ac:dyDescent="0.35">
      <c r="C102" s="118" t="s">
        <v>370</v>
      </c>
      <c r="D102" s="118" t="s">
        <v>370</v>
      </c>
      <c r="F102" s="118" t="s">
        <v>1090</v>
      </c>
      <c r="G102" s="118" t="s">
        <v>323</v>
      </c>
      <c r="H102" s="118" t="s">
        <v>357</v>
      </c>
      <c r="I102" s="118" t="s">
        <v>370</v>
      </c>
      <c r="BT102" s="118" t="s">
        <v>882</v>
      </c>
      <c r="BU102" s="118" t="s">
        <v>234</v>
      </c>
      <c r="BV102" s="118" t="s">
        <v>299</v>
      </c>
      <c r="BX102" s="118">
        <v>1</v>
      </c>
      <c r="BY102" s="118" t="s">
        <v>345</v>
      </c>
    </row>
    <row r="103" spans="3:77" x14ac:dyDescent="0.35">
      <c r="C103" s="118" t="s">
        <v>371</v>
      </c>
      <c r="D103" s="118" t="s">
        <v>371</v>
      </c>
      <c r="F103" s="118" t="s">
        <v>1090</v>
      </c>
      <c r="G103" s="118" t="s">
        <v>324</v>
      </c>
      <c r="H103" s="118" t="s">
        <v>357</v>
      </c>
      <c r="I103" s="118" t="s">
        <v>371</v>
      </c>
      <c r="BT103" s="118" t="s">
        <v>349</v>
      </c>
      <c r="BU103" s="118" t="s">
        <v>231</v>
      </c>
      <c r="BV103" s="118" t="s">
        <v>295</v>
      </c>
      <c r="BW103" s="118" t="s">
        <v>357</v>
      </c>
      <c r="BX103" s="118">
        <v>1</v>
      </c>
      <c r="BY103" s="118" t="s">
        <v>345</v>
      </c>
    </row>
    <row r="104" spans="3:77" x14ac:dyDescent="0.35">
      <c r="C104" s="118" t="s">
        <v>421</v>
      </c>
      <c r="D104" s="118" t="s">
        <v>421</v>
      </c>
      <c r="F104" s="118" t="s">
        <v>1090</v>
      </c>
      <c r="G104" s="118" t="s">
        <v>324</v>
      </c>
      <c r="H104" s="118" t="s">
        <v>357</v>
      </c>
      <c r="I104" s="118" t="s">
        <v>421</v>
      </c>
      <c r="BT104" s="118" t="s">
        <v>400</v>
      </c>
      <c r="BU104" s="118" t="s">
        <v>231</v>
      </c>
      <c r="BV104" s="118" t="s">
        <v>295</v>
      </c>
      <c r="BW104" s="118" t="s">
        <v>357</v>
      </c>
      <c r="BX104" s="118">
        <v>1</v>
      </c>
      <c r="BY104" s="118" t="s">
        <v>345</v>
      </c>
    </row>
    <row r="105" spans="3:77" x14ac:dyDescent="0.35">
      <c r="C105" s="118" t="s">
        <v>468</v>
      </c>
      <c r="D105" s="118" t="s">
        <v>468</v>
      </c>
      <c r="F105" s="118" t="s">
        <v>1090</v>
      </c>
      <c r="G105" s="118" t="s">
        <v>324</v>
      </c>
      <c r="H105" s="118" t="s">
        <v>357</v>
      </c>
      <c r="I105" s="118" t="s">
        <v>468</v>
      </c>
      <c r="BT105" s="118" t="s">
        <v>448</v>
      </c>
      <c r="BU105" s="118" t="s">
        <v>231</v>
      </c>
      <c r="BV105" s="118" t="s">
        <v>295</v>
      </c>
      <c r="BX105" s="118">
        <v>1</v>
      </c>
      <c r="BY105" s="118" t="s">
        <v>345</v>
      </c>
    </row>
    <row r="106" spans="3:77" x14ac:dyDescent="0.35">
      <c r="C106" s="118" t="s">
        <v>509</v>
      </c>
      <c r="D106" s="118" t="s">
        <v>509</v>
      </c>
      <c r="F106" s="118" t="s">
        <v>1090</v>
      </c>
      <c r="G106" s="118" t="s">
        <v>324</v>
      </c>
      <c r="H106" s="118" t="s">
        <v>357</v>
      </c>
      <c r="I106" s="118" t="s">
        <v>509</v>
      </c>
      <c r="BT106" s="118" t="s">
        <v>492</v>
      </c>
      <c r="BU106" s="118" t="s">
        <v>231</v>
      </c>
      <c r="BV106" s="118" t="s">
        <v>295</v>
      </c>
      <c r="BW106" s="118" t="s">
        <v>357</v>
      </c>
      <c r="BX106" s="118">
        <v>1</v>
      </c>
      <c r="BY106" s="118" t="s">
        <v>345</v>
      </c>
    </row>
    <row r="107" spans="3:77" x14ac:dyDescent="0.35">
      <c r="C107" s="118" t="s">
        <v>548</v>
      </c>
      <c r="D107" s="118" t="s">
        <v>548</v>
      </c>
      <c r="F107" s="118" t="s">
        <v>1090</v>
      </c>
      <c r="G107" s="118" t="s">
        <v>324</v>
      </c>
      <c r="H107" s="118" t="s">
        <v>357</v>
      </c>
      <c r="I107" s="118" t="s">
        <v>548</v>
      </c>
      <c r="BT107" s="118" t="s">
        <v>530</v>
      </c>
      <c r="BU107" s="118" t="s">
        <v>231</v>
      </c>
      <c r="BV107" s="118" t="s">
        <v>295</v>
      </c>
      <c r="BX107" s="118">
        <v>1</v>
      </c>
      <c r="BY107" s="118" t="s">
        <v>345</v>
      </c>
    </row>
    <row r="108" spans="3:77" x14ac:dyDescent="0.35">
      <c r="C108" s="118" t="s">
        <v>1091</v>
      </c>
      <c r="D108" s="118" t="s">
        <v>1091</v>
      </c>
      <c r="F108" s="118" t="s">
        <v>1090</v>
      </c>
      <c r="G108" s="118" t="s">
        <v>324</v>
      </c>
      <c r="H108" s="118" t="s">
        <v>357</v>
      </c>
      <c r="I108" s="118" t="s">
        <v>1091</v>
      </c>
      <c r="BT108" s="118" t="s">
        <v>567</v>
      </c>
      <c r="BU108" s="118" t="s">
        <v>231</v>
      </c>
      <c r="BV108" s="118" t="s">
        <v>295</v>
      </c>
      <c r="BW108" s="118" t="s">
        <v>357</v>
      </c>
      <c r="BX108" s="118">
        <v>1</v>
      </c>
      <c r="BY108" s="118" t="s">
        <v>345</v>
      </c>
    </row>
    <row r="109" spans="3:77" x14ac:dyDescent="0.35">
      <c r="C109" s="118" t="s">
        <v>372</v>
      </c>
      <c r="D109" s="118" t="s">
        <v>372</v>
      </c>
      <c r="F109" s="118" t="s">
        <v>232</v>
      </c>
      <c r="G109" s="118" t="s">
        <v>325</v>
      </c>
      <c r="H109" s="118" t="s">
        <v>357</v>
      </c>
      <c r="I109" s="118" t="s">
        <v>372</v>
      </c>
      <c r="BT109" s="118" t="s">
        <v>599</v>
      </c>
      <c r="BU109" s="118" t="s">
        <v>231</v>
      </c>
      <c r="BV109" s="118" t="s">
        <v>295</v>
      </c>
      <c r="BX109" s="118">
        <v>1</v>
      </c>
      <c r="BY109" s="118" t="s">
        <v>345</v>
      </c>
    </row>
    <row r="110" spans="3:77" x14ac:dyDescent="0.35">
      <c r="C110" s="118" t="s">
        <v>422</v>
      </c>
      <c r="D110" s="118" t="s">
        <v>422</v>
      </c>
      <c r="F110" s="118" t="s">
        <v>232</v>
      </c>
      <c r="G110" s="118" t="s">
        <v>325</v>
      </c>
      <c r="H110" s="118" t="s">
        <v>357</v>
      </c>
      <c r="I110" s="118" t="s">
        <v>422</v>
      </c>
      <c r="BT110" s="118" t="s">
        <v>634</v>
      </c>
      <c r="BU110" s="118" t="s">
        <v>231</v>
      </c>
      <c r="BV110" s="118" t="s">
        <v>295</v>
      </c>
      <c r="BW110" s="118" t="s">
        <v>357</v>
      </c>
      <c r="BX110" s="118">
        <v>1</v>
      </c>
      <c r="BY110" s="118" t="s">
        <v>345</v>
      </c>
    </row>
    <row r="111" spans="3:77" x14ac:dyDescent="0.35">
      <c r="C111" s="118" t="s">
        <v>469</v>
      </c>
      <c r="D111" s="118" t="s">
        <v>469</v>
      </c>
      <c r="F111" s="118" t="s">
        <v>232</v>
      </c>
      <c r="G111" s="118" t="s">
        <v>325</v>
      </c>
      <c r="H111" s="118" t="s">
        <v>357</v>
      </c>
      <c r="I111" s="118" t="s">
        <v>469</v>
      </c>
      <c r="BT111" s="118" t="s">
        <v>666</v>
      </c>
      <c r="BU111" s="118" t="s">
        <v>231</v>
      </c>
      <c r="BV111" s="118" t="s">
        <v>295</v>
      </c>
      <c r="BW111" s="118" t="s">
        <v>357</v>
      </c>
      <c r="BX111" s="118">
        <v>1</v>
      </c>
      <c r="BY111" s="118" t="s">
        <v>345</v>
      </c>
    </row>
    <row r="112" spans="3:77" x14ac:dyDescent="0.35">
      <c r="C112" s="118" t="s">
        <v>510</v>
      </c>
      <c r="D112" s="118" t="s">
        <v>510</v>
      </c>
      <c r="F112" s="118" t="s">
        <v>232</v>
      </c>
      <c r="G112" s="118" t="s">
        <v>325</v>
      </c>
      <c r="H112" s="118" t="s">
        <v>357</v>
      </c>
      <c r="I112" s="118" t="s">
        <v>510</v>
      </c>
      <c r="BT112" s="118" t="s">
        <v>669</v>
      </c>
      <c r="BU112" s="118" t="s">
        <v>231</v>
      </c>
      <c r="BV112" s="118" t="s">
        <v>295</v>
      </c>
      <c r="BW112" s="118" t="s">
        <v>357</v>
      </c>
      <c r="BX112" s="118">
        <v>1</v>
      </c>
      <c r="BY112" s="118" t="s">
        <v>345</v>
      </c>
    </row>
    <row r="113" spans="3:77" x14ac:dyDescent="0.35">
      <c r="C113" s="118" t="s">
        <v>549</v>
      </c>
      <c r="D113" s="118" t="s">
        <v>549</v>
      </c>
      <c r="F113" s="118" t="s">
        <v>232</v>
      </c>
      <c r="G113" s="118" t="s">
        <v>325</v>
      </c>
      <c r="H113" s="118" t="s">
        <v>357</v>
      </c>
      <c r="I113" s="118" t="s">
        <v>549</v>
      </c>
      <c r="BT113" s="118" t="s">
        <v>732</v>
      </c>
      <c r="BU113" s="118" t="s">
        <v>231</v>
      </c>
      <c r="BV113" s="118" t="s">
        <v>295</v>
      </c>
      <c r="BW113" s="118" t="s">
        <v>357</v>
      </c>
      <c r="BX113" s="118">
        <v>1</v>
      </c>
      <c r="BY113" s="118" t="s">
        <v>345</v>
      </c>
    </row>
    <row r="114" spans="3:77" x14ac:dyDescent="0.35">
      <c r="C114" s="118" t="s">
        <v>617</v>
      </c>
      <c r="D114" s="118" t="s">
        <v>617</v>
      </c>
      <c r="F114" s="118" t="s">
        <v>232</v>
      </c>
      <c r="G114" s="118" t="s">
        <v>325</v>
      </c>
      <c r="H114" s="118" t="s">
        <v>357</v>
      </c>
      <c r="I114" s="118" t="s">
        <v>617</v>
      </c>
      <c r="BT114" s="118" t="s">
        <v>764</v>
      </c>
      <c r="BU114" s="118" t="s">
        <v>231</v>
      </c>
      <c r="BV114" s="118" t="s">
        <v>295</v>
      </c>
      <c r="BY114" s="118" t="s">
        <v>345</v>
      </c>
    </row>
    <row r="115" spans="3:77" x14ac:dyDescent="0.35">
      <c r="C115" s="118" t="s">
        <v>684</v>
      </c>
      <c r="D115" s="118" t="s">
        <v>684</v>
      </c>
      <c r="F115" s="118" t="s">
        <v>232</v>
      </c>
      <c r="G115" s="118" t="s">
        <v>325</v>
      </c>
      <c r="H115" s="118" t="s">
        <v>357</v>
      </c>
      <c r="I115" s="118" t="s">
        <v>684</v>
      </c>
      <c r="BT115" s="118" t="s">
        <v>735</v>
      </c>
      <c r="BU115" s="118" t="s">
        <v>231</v>
      </c>
      <c r="BV115" s="118" t="s">
        <v>295</v>
      </c>
      <c r="BW115" s="118" t="s">
        <v>357</v>
      </c>
      <c r="BX115" s="118">
        <v>1</v>
      </c>
      <c r="BY115" s="118" t="s">
        <v>345</v>
      </c>
    </row>
    <row r="116" spans="3:77" x14ac:dyDescent="0.35">
      <c r="C116" s="118" t="s">
        <v>716</v>
      </c>
      <c r="D116" s="118" t="s">
        <v>716</v>
      </c>
      <c r="F116" s="118" t="s">
        <v>232</v>
      </c>
      <c r="G116" s="118" t="s">
        <v>325</v>
      </c>
      <c r="H116" s="118" t="s">
        <v>357</v>
      </c>
      <c r="I116" s="118" t="s">
        <v>716</v>
      </c>
      <c r="BT116" s="118" t="s">
        <v>295</v>
      </c>
      <c r="BU116" s="118" t="s">
        <v>231</v>
      </c>
      <c r="BV116" s="118" t="s">
        <v>295</v>
      </c>
      <c r="BW116" s="118" t="s">
        <v>357</v>
      </c>
      <c r="BX116" s="118">
        <v>1</v>
      </c>
      <c r="BY116" s="118" t="s">
        <v>345</v>
      </c>
    </row>
    <row r="117" spans="3:77" x14ac:dyDescent="0.35">
      <c r="C117" s="118" t="s">
        <v>749</v>
      </c>
      <c r="D117" s="118" t="s">
        <v>749</v>
      </c>
      <c r="F117" s="118" t="s">
        <v>232</v>
      </c>
      <c r="G117" s="118" t="s">
        <v>325</v>
      </c>
      <c r="H117" s="118" t="s">
        <v>357</v>
      </c>
      <c r="I117" s="118" t="s">
        <v>749</v>
      </c>
      <c r="BT117" s="118" t="s">
        <v>839</v>
      </c>
      <c r="BU117" s="118" t="s">
        <v>231</v>
      </c>
      <c r="BV117" s="118" t="s">
        <v>295</v>
      </c>
      <c r="BY117" s="118" t="s">
        <v>345</v>
      </c>
    </row>
    <row r="118" spans="3:77" x14ac:dyDescent="0.35">
      <c r="C118" s="118" t="s">
        <v>780</v>
      </c>
      <c r="D118" s="118" t="s">
        <v>780</v>
      </c>
      <c r="F118" s="118" t="s">
        <v>232</v>
      </c>
      <c r="G118" s="118" t="s">
        <v>325</v>
      </c>
      <c r="H118" s="118" t="s">
        <v>357</v>
      </c>
      <c r="I118" s="118" t="s">
        <v>780</v>
      </c>
      <c r="BT118" s="118" t="s">
        <v>1092</v>
      </c>
      <c r="BU118" s="118" t="s">
        <v>225</v>
      </c>
      <c r="BV118" s="118" t="s">
        <v>293</v>
      </c>
      <c r="BY118" s="118" t="s">
        <v>345</v>
      </c>
    </row>
    <row r="119" spans="3:77" x14ac:dyDescent="0.35">
      <c r="C119" s="118" t="s">
        <v>805</v>
      </c>
      <c r="D119" s="118" t="s">
        <v>805</v>
      </c>
      <c r="F119" s="118" t="s">
        <v>232</v>
      </c>
      <c r="G119" s="118" t="s">
        <v>325</v>
      </c>
      <c r="H119" s="118" t="s">
        <v>357</v>
      </c>
      <c r="I119" s="118" t="s">
        <v>805</v>
      </c>
      <c r="BT119" s="118" t="s">
        <v>1093</v>
      </c>
      <c r="BU119" s="118" t="s">
        <v>225</v>
      </c>
      <c r="BV119" s="118" t="s">
        <v>293</v>
      </c>
      <c r="BY119" s="118" t="s">
        <v>345</v>
      </c>
    </row>
    <row r="120" spans="3:77" x14ac:dyDescent="0.35">
      <c r="C120" s="118" t="s">
        <v>829</v>
      </c>
      <c r="D120" s="118" t="s">
        <v>829</v>
      </c>
      <c r="F120" s="118" t="s">
        <v>232</v>
      </c>
      <c r="G120" s="118" t="s">
        <v>325</v>
      </c>
      <c r="H120" s="118" t="s">
        <v>357</v>
      </c>
      <c r="I120" s="118" t="s">
        <v>829</v>
      </c>
      <c r="BT120" s="118" t="s">
        <v>1094</v>
      </c>
      <c r="BU120" s="118" t="s">
        <v>225</v>
      </c>
      <c r="BV120" s="118" t="s">
        <v>293</v>
      </c>
      <c r="BY120" s="118" t="s">
        <v>345</v>
      </c>
    </row>
    <row r="121" spans="3:77" x14ac:dyDescent="0.35">
      <c r="C121" s="118" t="s">
        <v>852</v>
      </c>
      <c r="D121" s="118" t="s">
        <v>852</v>
      </c>
      <c r="F121" s="118" t="s">
        <v>232</v>
      </c>
      <c r="G121" s="118" t="s">
        <v>325</v>
      </c>
      <c r="H121" s="118" t="s">
        <v>357</v>
      </c>
      <c r="I121" s="118" t="s">
        <v>852</v>
      </c>
      <c r="BT121" s="118" t="s">
        <v>1095</v>
      </c>
      <c r="BU121" s="118" t="s">
        <v>225</v>
      </c>
      <c r="BV121" s="118" t="s">
        <v>293</v>
      </c>
      <c r="BY121" s="118" t="s">
        <v>345</v>
      </c>
    </row>
    <row r="122" spans="3:77" x14ac:dyDescent="0.35">
      <c r="C122" s="118" t="s">
        <v>871</v>
      </c>
      <c r="D122" s="118" t="s">
        <v>871</v>
      </c>
      <c r="F122" s="118" t="s">
        <v>232</v>
      </c>
      <c r="G122" s="118" t="s">
        <v>325</v>
      </c>
      <c r="H122" s="118" t="s">
        <v>357</v>
      </c>
      <c r="I122" s="118" t="s">
        <v>871</v>
      </c>
      <c r="BT122" s="118" t="s">
        <v>1096</v>
      </c>
      <c r="BU122" s="118" t="s">
        <v>225</v>
      </c>
      <c r="BV122" s="118" t="s">
        <v>293</v>
      </c>
      <c r="BY122" s="118" t="s">
        <v>345</v>
      </c>
    </row>
    <row r="123" spans="3:77" x14ac:dyDescent="0.35">
      <c r="C123" s="118" t="s">
        <v>910</v>
      </c>
      <c r="D123" s="118" t="s">
        <v>910</v>
      </c>
      <c r="F123" s="118" t="s">
        <v>232</v>
      </c>
      <c r="G123" s="118" t="s">
        <v>325</v>
      </c>
      <c r="H123" s="118" t="s">
        <v>357</v>
      </c>
      <c r="I123" s="118" t="s">
        <v>910</v>
      </c>
      <c r="BT123" s="118" t="s">
        <v>355</v>
      </c>
      <c r="BU123" s="118" t="s">
        <v>225</v>
      </c>
      <c r="BV123" s="118" t="s">
        <v>293</v>
      </c>
      <c r="BY123" s="118" t="s">
        <v>345</v>
      </c>
    </row>
    <row r="124" spans="3:77" x14ac:dyDescent="0.35">
      <c r="C124" s="118" t="s">
        <v>925</v>
      </c>
      <c r="D124" s="118" t="s">
        <v>925</v>
      </c>
      <c r="F124" s="118" t="s">
        <v>232</v>
      </c>
      <c r="G124" s="118" t="s">
        <v>325</v>
      </c>
      <c r="H124" s="118" t="s">
        <v>357</v>
      </c>
      <c r="I124" s="118" t="s">
        <v>925</v>
      </c>
      <c r="BT124" s="118" t="s">
        <v>1097</v>
      </c>
      <c r="BU124" s="118" t="s">
        <v>225</v>
      </c>
      <c r="BV124" s="118" t="s">
        <v>293</v>
      </c>
      <c r="BY124" s="118" t="s">
        <v>345</v>
      </c>
    </row>
    <row r="125" spans="3:77" x14ac:dyDescent="0.35">
      <c r="C125" s="118" t="s">
        <v>940</v>
      </c>
      <c r="D125" s="118" t="s">
        <v>940</v>
      </c>
      <c r="F125" s="118" t="s">
        <v>232</v>
      </c>
      <c r="G125" s="118" t="s">
        <v>325</v>
      </c>
      <c r="H125" s="118" t="s">
        <v>357</v>
      </c>
      <c r="I125" s="118" t="s">
        <v>940</v>
      </c>
      <c r="BT125" s="118" t="s">
        <v>405</v>
      </c>
      <c r="BU125" s="118" t="s">
        <v>225</v>
      </c>
      <c r="BV125" s="118" t="s">
        <v>293</v>
      </c>
      <c r="BY125" s="118" t="s">
        <v>345</v>
      </c>
    </row>
    <row r="126" spans="3:77" x14ac:dyDescent="0.35">
      <c r="C126" s="118" t="s">
        <v>956</v>
      </c>
      <c r="D126" s="118" t="s">
        <v>956</v>
      </c>
      <c r="F126" s="118" t="s">
        <v>232</v>
      </c>
      <c r="G126" s="118" t="s">
        <v>325</v>
      </c>
      <c r="H126" s="118" t="s">
        <v>357</v>
      </c>
      <c r="I126" s="118" t="s">
        <v>956</v>
      </c>
      <c r="BT126" s="118" t="s">
        <v>1098</v>
      </c>
      <c r="BU126" s="118" t="s">
        <v>225</v>
      </c>
      <c r="BV126" s="118" t="s">
        <v>293</v>
      </c>
      <c r="BW126" s="118" t="s">
        <v>357</v>
      </c>
      <c r="BY126" s="118" t="s">
        <v>345</v>
      </c>
    </row>
    <row r="127" spans="3:77" x14ac:dyDescent="0.35">
      <c r="C127" s="118" t="s">
        <v>973</v>
      </c>
      <c r="D127" s="118" t="s">
        <v>973</v>
      </c>
      <c r="F127" s="118" t="s">
        <v>232</v>
      </c>
      <c r="G127" s="118" t="s">
        <v>325</v>
      </c>
      <c r="H127" s="118" t="s">
        <v>357</v>
      </c>
      <c r="I127" s="118" t="s">
        <v>973</v>
      </c>
      <c r="BT127" s="118" t="s">
        <v>1099</v>
      </c>
      <c r="BU127" s="118" t="s">
        <v>225</v>
      </c>
      <c r="BV127" s="118" t="s">
        <v>293</v>
      </c>
      <c r="BY127" s="118" t="s">
        <v>345</v>
      </c>
    </row>
    <row r="128" spans="3:77" x14ac:dyDescent="0.35">
      <c r="C128" s="118" t="s">
        <v>986</v>
      </c>
      <c r="D128" s="118" t="s">
        <v>986</v>
      </c>
      <c r="F128" s="118" t="s">
        <v>232</v>
      </c>
      <c r="G128" s="118" t="s">
        <v>325</v>
      </c>
      <c r="H128" s="118" t="s">
        <v>357</v>
      </c>
      <c r="I128" s="118" t="s">
        <v>986</v>
      </c>
      <c r="BT128" s="118" t="s">
        <v>561</v>
      </c>
      <c r="BU128" s="118" t="s">
        <v>225</v>
      </c>
      <c r="BV128" s="118" t="s">
        <v>293</v>
      </c>
      <c r="BX128" s="118">
        <v>1</v>
      </c>
      <c r="BY128" s="118" t="s">
        <v>345</v>
      </c>
    </row>
    <row r="129" spans="3:77" x14ac:dyDescent="0.35">
      <c r="C129" s="118" t="s">
        <v>328</v>
      </c>
      <c r="D129" s="118" t="s">
        <v>328</v>
      </c>
      <c r="F129" s="118" t="s">
        <v>232</v>
      </c>
      <c r="G129" s="118" t="s">
        <v>328</v>
      </c>
      <c r="H129" s="118" t="s">
        <v>357</v>
      </c>
      <c r="I129" s="118" t="s">
        <v>328</v>
      </c>
      <c r="BT129" s="118" t="s">
        <v>1101</v>
      </c>
      <c r="BU129" s="118" t="s">
        <v>225</v>
      </c>
      <c r="BV129" s="118" t="s">
        <v>293</v>
      </c>
      <c r="BY129" s="118" t="s">
        <v>345</v>
      </c>
    </row>
    <row r="130" spans="3:77" x14ac:dyDescent="0.35">
      <c r="C130" s="118" t="s">
        <v>376</v>
      </c>
      <c r="D130" s="118" t="s">
        <v>376</v>
      </c>
      <c r="F130" s="118" t="s">
        <v>1100</v>
      </c>
      <c r="G130" s="118" t="s">
        <v>329</v>
      </c>
      <c r="H130" s="118" t="s">
        <v>357</v>
      </c>
      <c r="I130" s="118" t="s">
        <v>376</v>
      </c>
      <c r="BT130" s="118" t="s">
        <v>1102</v>
      </c>
      <c r="BU130" s="118" t="s">
        <v>225</v>
      </c>
      <c r="BV130" s="118" t="s">
        <v>293</v>
      </c>
      <c r="BY130" s="118" t="s">
        <v>345</v>
      </c>
    </row>
    <row r="131" spans="3:77" x14ac:dyDescent="0.35">
      <c r="C131" s="118" t="s">
        <v>472</v>
      </c>
      <c r="D131" s="118" t="s">
        <v>472</v>
      </c>
      <c r="F131" s="118" t="s">
        <v>1100</v>
      </c>
      <c r="G131" s="118" t="s">
        <v>329</v>
      </c>
      <c r="H131" s="118" t="s">
        <v>357</v>
      </c>
      <c r="I131" s="118" t="s">
        <v>472</v>
      </c>
      <c r="BT131" s="118" t="s">
        <v>1103</v>
      </c>
      <c r="BU131" s="118" t="s">
        <v>225</v>
      </c>
      <c r="BV131" s="118" t="s">
        <v>293</v>
      </c>
      <c r="BY131" s="118" t="s">
        <v>345</v>
      </c>
    </row>
    <row r="132" spans="3:77" x14ac:dyDescent="0.35">
      <c r="C132" s="118" t="s">
        <v>329</v>
      </c>
      <c r="D132" s="118" t="s">
        <v>329</v>
      </c>
      <c r="F132" s="118" t="s">
        <v>1100</v>
      </c>
      <c r="G132" s="118" t="s">
        <v>329</v>
      </c>
      <c r="H132" s="118" t="s">
        <v>357</v>
      </c>
      <c r="I132" s="118" t="s">
        <v>329</v>
      </c>
      <c r="BT132" s="118" t="s">
        <v>1104</v>
      </c>
      <c r="BU132" s="118" t="s">
        <v>225</v>
      </c>
      <c r="BV132" s="118" t="s">
        <v>293</v>
      </c>
      <c r="BY132" s="118" t="s">
        <v>345</v>
      </c>
    </row>
    <row r="133" spans="3:77" x14ac:dyDescent="0.35">
      <c r="C133" s="118" t="s">
        <v>330</v>
      </c>
      <c r="D133" s="118" t="s">
        <v>330</v>
      </c>
      <c r="F133" s="118" t="s">
        <v>1100</v>
      </c>
      <c r="G133" s="118" t="s">
        <v>330</v>
      </c>
      <c r="H133" s="118" t="s">
        <v>357</v>
      </c>
      <c r="I133" s="118" t="s">
        <v>330</v>
      </c>
      <c r="BT133" s="118" t="s">
        <v>1106</v>
      </c>
      <c r="BU133" s="118" t="s">
        <v>225</v>
      </c>
      <c r="BV133" s="118" t="s">
        <v>293</v>
      </c>
      <c r="BY133" s="118" t="s">
        <v>345</v>
      </c>
    </row>
    <row r="134" spans="3:77" x14ac:dyDescent="0.35">
      <c r="C134" s="118" t="s">
        <v>378</v>
      </c>
      <c r="D134" s="118" t="s">
        <v>378</v>
      </c>
      <c r="F134" s="118" t="s">
        <v>240</v>
      </c>
      <c r="G134" s="118" t="s">
        <v>1105</v>
      </c>
      <c r="H134" s="118" t="s">
        <v>357</v>
      </c>
      <c r="I134" s="118" t="s">
        <v>378</v>
      </c>
      <c r="BT134" s="118" t="s">
        <v>1108</v>
      </c>
      <c r="BU134" s="118" t="s">
        <v>225</v>
      </c>
      <c r="BV134" s="118" t="s">
        <v>293</v>
      </c>
      <c r="BY134" s="118" t="s">
        <v>345</v>
      </c>
    </row>
    <row r="135" spans="3:77" x14ac:dyDescent="0.35">
      <c r="C135" s="118" t="s">
        <v>1107</v>
      </c>
      <c r="D135" s="118" t="s">
        <v>1107</v>
      </c>
      <c r="F135" s="118" t="s">
        <v>240</v>
      </c>
      <c r="G135" s="118" t="s">
        <v>1105</v>
      </c>
      <c r="H135" s="118" t="s">
        <v>357</v>
      </c>
      <c r="I135" s="118" t="s">
        <v>1107</v>
      </c>
      <c r="BT135" s="118" t="s">
        <v>1110</v>
      </c>
      <c r="BU135" s="118" t="s">
        <v>225</v>
      </c>
      <c r="BV135" s="118" t="s">
        <v>293</v>
      </c>
      <c r="BY135" s="118" t="s">
        <v>345</v>
      </c>
    </row>
    <row r="136" spans="3:77" x14ac:dyDescent="0.35">
      <c r="C136" s="118" t="s">
        <v>1109</v>
      </c>
      <c r="D136" s="118" t="s">
        <v>1109</v>
      </c>
      <c r="F136" s="118" t="s">
        <v>240</v>
      </c>
      <c r="G136" s="118" t="s">
        <v>1105</v>
      </c>
      <c r="H136" s="118" t="s">
        <v>357</v>
      </c>
      <c r="I136" s="118" t="s">
        <v>1109</v>
      </c>
      <c r="BT136" s="118" t="s">
        <v>628</v>
      </c>
      <c r="BU136" s="118" t="s">
        <v>225</v>
      </c>
      <c r="BV136" s="118" t="s">
        <v>293</v>
      </c>
      <c r="BW136" s="118" t="s">
        <v>357</v>
      </c>
      <c r="BX136" s="118">
        <v>1</v>
      </c>
      <c r="BY136" s="118" t="s">
        <v>345</v>
      </c>
    </row>
    <row r="137" spans="3:77" x14ac:dyDescent="0.35">
      <c r="C137" s="118" t="s">
        <v>1111</v>
      </c>
      <c r="D137" s="118" t="s">
        <v>1111</v>
      </c>
      <c r="F137" s="118" t="s">
        <v>240</v>
      </c>
      <c r="G137" s="118" t="s">
        <v>1105</v>
      </c>
      <c r="H137" s="118" t="s">
        <v>357</v>
      </c>
      <c r="I137" s="118" t="s">
        <v>1111</v>
      </c>
      <c r="BT137" s="118" t="s">
        <v>1112</v>
      </c>
      <c r="BU137" s="118" t="s">
        <v>225</v>
      </c>
      <c r="BV137" s="118" t="s">
        <v>293</v>
      </c>
      <c r="BY137" s="118" t="s">
        <v>345</v>
      </c>
    </row>
    <row r="138" spans="3:77" x14ac:dyDescent="0.35">
      <c r="C138" s="118" t="s">
        <v>428</v>
      </c>
      <c r="D138" s="118" t="s">
        <v>428</v>
      </c>
      <c r="F138" s="118" t="s">
        <v>240</v>
      </c>
      <c r="G138" s="118" t="s">
        <v>1105</v>
      </c>
      <c r="H138" s="118" t="s">
        <v>357</v>
      </c>
      <c r="I138" s="118" t="s">
        <v>428</v>
      </c>
      <c r="BT138" s="118" t="s">
        <v>1113</v>
      </c>
      <c r="BU138" s="118" t="s">
        <v>225</v>
      </c>
      <c r="BV138" s="118" t="s">
        <v>293</v>
      </c>
      <c r="BY138" s="118" t="s">
        <v>345</v>
      </c>
    </row>
    <row r="139" spans="3:77" x14ac:dyDescent="0.35">
      <c r="C139" s="118" t="s">
        <v>381</v>
      </c>
      <c r="D139" s="118" t="s">
        <v>381</v>
      </c>
      <c r="F139" s="118" t="s">
        <v>240</v>
      </c>
      <c r="G139" s="118" t="s">
        <v>286</v>
      </c>
      <c r="H139" s="118" t="s">
        <v>357</v>
      </c>
      <c r="I139" s="118" t="s">
        <v>381</v>
      </c>
      <c r="BT139" s="118" t="s">
        <v>293</v>
      </c>
      <c r="BU139" s="118" t="s">
        <v>225</v>
      </c>
      <c r="BV139" s="118" t="s">
        <v>293</v>
      </c>
      <c r="BW139" s="118" t="s">
        <v>357</v>
      </c>
      <c r="BX139" s="118">
        <v>1</v>
      </c>
      <c r="BY139" s="118" t="s">
        <v>345</v>
      </c>
    </row>
    <row r="140" spans="3:77" x14ac:dyDescent="0.35">
      <c r="C140" s="118" t="s">
        <v>475</v>
      </c>
      <c r="D140" s="118" t="s">
        <v>475</v>
      </c>
      <c r="F140" s="118" t="s">
        <v>240</v>
      </c>
      <c r="G140" s="118" t="s">
        <v>286</v>
      </c>
      <c r="H140" s="118" t="s">
        <v>357</v>
      </c>
      <c r="I140" s="118" t="s">
        <v>475</v>
      </c>
      <c r="BT140" s="118" t="s">
        <v>1115</v>
      </c>
      <c r="BU140" s="118" t="s">
        <v>225</v>
      </c>
      <c r="BV140" s="118" t="s">
        <v>293</v>
      </c>
      <c r="BY140" s="118" t="s">
        <v>345</v>
      </c>
    </row>
    <row r="141" spans="3:77" x14ac:dyDescent="0.35">
      <c r="C141" s="118" t="s">
        <v>1114</v>
      </c>
      <c r="D141" s="118" t="s">
        <v>1114</v>
      </c>
      <c r="F141" s="118" t="s">
        <v>240</v>
      </c>
      <c r="G141" s="118" t="s">
        <v>286</v>
      </c>
      <c r="H141" s="118" t="s">
        <v>357</v>
      </c>
      <c r="I141" s="118" t="s">
        <v>1114</v>
      </c>
      <c r="BT141" s="118" t="s">
        <v>533</v>
      </c>
      <c r="BU141" s="118" t="s">
        <v>225</v>
      </c>
      <c r="BV141" s="118" t="s">
        <v>293</v>
      </c>
      <c r="BY141" s="118" t="s">
        <v>345</v>
      </c>
    </row>
    <row r="142" spans="3:77" x14ac:dyDescent="0.35">
      <c r="C142" s="118" t="s">
        <v>1116</v>
      </c>
      <c r="D142" s="118" t="s">
        <v>1116</v>
      </c>
      <c r="F142" s="118" t="s">
        <v>240</v>
      </c>
      <c r="G142" s="118" t="s">
        <v>286</v>
      </c>
      <c r="H142" s="118" t="s">
        <v>357</v>
      </c>
      <c r="I142" s="118" t="s">
        <v>1116</v>
      </c>
      <c r="BT142" s="118" t="s">
        <v>347</v>
      </c>
      <c r="BU142" s="118" t="s">
        <v>225</v>
      </c>
      <c r="BV142" s="118" t="s">
        <v>293</v>
      </c>
      <c r="BW142" s="118" t="s">
        <v>357</v>
      </c>
      <c r="BY142" s="118" t="s">
        <v>345</v>
      </c>
    </row>
    <row r="143" spans="3:77" x14ac:dyDescent="0.35">
      <c r="C143" s="118" t="s">
        <v>478</v>
      </c>
      <c r="D143" s="118" t="s">
        <v>478</v>
      </c>
      <c r="F143" s="118" t="s">
        <v>242</v>
      </c>
      <c r="G143" s="118" t="s">
        <v>300</v>
      </c>
      <c r="H143" s="118" t="s">
        <v>357</v>
      </c>
      <c r="I143" s="118" t="s">
        <v>478</v>
      </c>
      <c r="BT143" s="118" t="s">
        <v>399</v>
      </c>
      <c r="BU143" s="118" t="s">
        <v>225</v>
      </c>
      <c r="BV143" s="118" t="s">
        <v>293</v>
      </c>
      <c r="BY143" s="118" t="s">
        <v>345</v>
      </c>
    </row>
    <row r="144" spans="3:77" x14ac:dyDescent="0.35">
      <c r="C144" s="118" t="s">
        <v>752</v>
      </c>
      <c r="D144" s="118" t="s">
        <v>752</v>
      </c>
      <c r="F144" s="118" t="s">
        <v>242</v>
      </c>
      <c r="G144" s="118" t="s">
        <v>300</v>
      </c>
      <c r="H144" s="118" t="s">
        <v>357</v>
      </c>
      <c r="I144" s="118" t="s">
        <v>752</v>
      </c>
      <c r="BT144" s="118" t="s">
        <v>447</v>
      </c>
      <c r="BU144" s="118" t="s">
        <v>225</v>
      </c>
      <c r="BV144" s="118" t="s">
        <v>293</v>
      </c>
      <c r="BY144" s="118" t="s">
        <v>345</v>
      </c>
    </row>
    <row r="145" spans="3:77" x14ac:dyDescent="0.35">
      <c r="C145" s="118" t="s">
        <v>959</v>
      </c>
      <c r="D145" s="118" t="s">
        <v>959</v>
      </c>
      <c r="F145" s="118" t="s">
        <v>242</v>
      </c>
      <c r="G145" s="118" t="s">
        <v>300</v>
      </c>
      <c r="H145" s="118" t="s">
        <v>357</v>
      </c>
      <c r="I145" s="118" t="s">
        <v>959</v>
      </c>
      <c r="BT145" s="118" t="s">
        <v>491</v>
      </c>
      <c r="BU145" s="118" t="s">
        <v>225</v>
      </c>
      <c r="BV145" s="118" t="s">
        <v>293</v>
      </c>
      <c r="BX145" s="118">
        <v>1</v>
      </c>
      <c r="BY145" s="118" t="s">
        <v>345</v>
      </c>
    </row>
    <row r="146" spans="3:77" x14ac:dyDescent="0.35">
      <c r="C146" s="118" t="s">
        <v>698</v>
      </c>
      <c r="D146" s="118" t="s">
        <v>698</v>
      </c>
      <c r="F146" s="118" t="s">
        <v>242</v>
      </c>
      <c r="G146" s="118" t="s">
        <v>300</v>
      </c>
      <c r="H146" s="118" t="s">
        <v>357</v>
      </c>
      <c r="I146" s="118" t="s">
        <v>698</v>
      </c>
      <c r="BT146" s="118" t="s">
        <v>529</v>
      </c>
      <c r="BU146" s="118" t="s">
        <v>225</v>
      </c>
      <c r="BV146" s="118" t="s">
        <v>293</v>
      </c>
      <c r="BY146" s="118" t="s">
        <v>345</v>
      </c>
    </row>
    <row r="147" spans="3:77" x14ac:dyDescent="0.35">
      <c r="C147" s="118" t="s">
        <v>1044</v>
      </c>
      <c r="D147" s="118" t="s">
        <v>1044</v>
      </c>
      <c r="F147" s="118" t="s">
        <v>242</v>
      </c>
      <c r="G147" s="118" t="s">
        <v>300</v>
      </c>
      <c r="H147" s="118" t="s">
        <v>357</v>
      </c>
      <c r="I147" s="118" t="s">
        <v>1044</v>
      </c>
      <c r="BT147" s="118" t="s">
        <v>566</v>
      </c>
      <c r="BU147" s="118" t="s">
        <v>225</v>
      </c>
      <c r="BV147" s="118" t="s">
        <v>293</v>
      </c>
      <c r="BW147" s="118" t="s">
        <v>357</v>
      </c>
      <c r="BY147" s="118" t="s">
        <v>345</v>
      </c>
    </row>
    <row r="148" spans="3:77" x14ac:dyDescent="0.35">
      <c r="C148" s="118" t="s">
        <v>385</v>
      </c>
      <c r="D148" s="118" t="s">
        <v>385</v>
      </c>
      <c r="F148" s="118" t="s">
        <v>242</v>
      </c>
      <c r="G148" s="118" t="s">
        <v>301</v>
      </c>
      <c r="H148" s="118" t="s">
        <v>357</v>
      </c>
      <c r="I148" s="118" t="s">
        <v>385</v>
      </c>
      <c r="BT148" s="118" t="s">
        <v>598</v>
      </c>
      <c r="BU148" s="118" t="s">
        <v>225</v>
      </c>
      <c r="BV148" s="118" t="s">
        <v>293</v>
      </c>
      <c r="BW148" s="118" t="s">
        <v>357</v>
      </c>
      <c r="BY148" s="118" t="s">
        <v>345</v>
      </c>
    </row>
    <row r="149" spans="3:77" x14ac:dyDescent="0.35">
      <c r="C149" s="118" t="s">
        <v>387</v>
      </c>
      <c r="D149" s="118" t="s">
        <v>387</v>
      </c>
      <c r="F149" s="118" t="s">
        <v>234</v>
      </c>
      <c r="G149" s="118" t="s">
        <v>296</v>
      </c>
      <c r="H149" s="118" t="s">
        <v>357</v>
      </c>
      <c r="I149" s="118" t="s">
        <v>387</v>
      </c>
      <c r="BT149" s="118" t="s">
        <v>633</v>
      </c>
      <c r="BU149" s="118" t="s">
        <v>225</v>
      </c>
      <c r="BV149" s="118" t="s">
        <v>293</v>
      </c>
      <c r="BX149" s="118">
        <v>1</v>
      </c>
      <c r="BY149" s="118" t="s">
        <v>345</v>
      </c>
    </row>
    <row r="150" spans="3:77" x14ac:dyDescent="0.35">
      <c r="C150" s="118" t="s">
        <v>350</v>
      </c>
      <c r="D150" s="118" t="s">
        <v>350</v>
      </c>
      <c r="F150" s="118" t="s">
        <v>234</v>
      </c>
      <c r="G150" s="118" t="s">
        <v>296</v>
      </c>
      <c r="H150" s="118" t="s">
        <v>357</v>
      </c>
      <c r="I150" s="118" t="s">
        <v>350</v>
      </c>
      <c r="BT150" s="118" t="s">
        <v>665</v>
      </c>
      <c r="BU150" s="118" t="s">
        <v>225</v>
      </c>
      <c r="BV150" s="118" t="s">
        <v>293</v>
      </c>
      <c r="BX150" s="118">
        <v>1</v>
      </c>
      <c r="BY150" s="118" t="s">
        <v>345</v>
      </c>
    </row>
    <row r="151" spans="3:77" x14ac:dyDescent="0.35">
      <c r="C151" s="118" t="s">
        <v>479</v>
      </c>
      <c r="D151" s="118" t="s">
        <v>479</v>
      </c>
      <c r="F151" s="118" t="s">
        <v>234</v>
      </c>
      <c r="G151" s="118" t="s">
        <v>296</v>
      </c>
      <c r="H151" s="118" t="s">
        <v>357</v>
      </c>
      <c r="I151" s="118" t="s">
        <v>479</v>
      </c>
      <c r="BT151" s="118" t="s">
        <v>699</v>
      </c>
      <c r="BU151" s="118" t="s">
        <v>225</v>
      </c>
      <c r="BV151" s="118" t="s">
        <v>293</v>
      </c>
      <c r="BW151" s="118" t="s">
        <v>357</v>
      </c>
      <c r="BY151" s="118" t="s">
        <v>345</v>
      </c>
    </row>
    <row r="152" spans="3:77" x14ac:dyDescent="0.35">
      <c r="C152" s="118" t="s">
        <v>401</v>
      </c>
      <c r="D152" s="118" t="s">
        <v>401</v>
      </c>
      <c r="F152" s="118" t="s">
        <v>234</v>
      </c>
      <c r="G152" s="118" t="s">
        <v>296</v>
      </c>
      <c r="H152" s="118" t="s">
        <v>357</v>
      </c>
      <c r="I152" s="118" t="s">
        <v>401</v>
      </c>
      <c r="BT152" s="118" t="s">
        <v>731</v>
      </c>
      <c r="BU152" s="118" t="s">
        <v>225</v>
      </c>
      <c r="BV152" s="118" t="s">
        <v>293</v>
      </c>
      <c r="BY152" s="118" t="s">
        <v>345</v>
      </c>
    </row>
    <row r="153" spans="3:77" x14ac:dyDescent="0.35">
      <c r="C153" s="118" t="s">
        <v>556</v>
      </c>
      <c r="D153" s="118" t="s">
        <v>556</v>
      </c>
      <c r="F153" s="118" t="s">
        <v>234</v>
      </c>
      <c r="G153" s="118" t="s">
        <v>296</v>
      </c>
      <c r="H153" s="118" t="s">
        <v>357</v>
      </c>
      <c r="I153" s="118" t="s">
        <v>556</v>
      </c>
      <c r="BT153" s="118" t="s">
        <v>763</v>
      </c>
      <c r="BU153" s="118" t="s">
        <v>225</v>
      </c>
      <c r="BV153" s="118" t="s">
        <v>293</v>
      </c>
      <c r="BY153" s="118" t="s">
        <v>345</v>
      </c>
    </row>
    <row r="154" spans="3:77" x14ac:dyDescent="0.35">
      <c r="C154" s="118" t="s">
        <v>588</v>
      </c>
      <c r="D154" s="118" t="s">
        <v>588</v>
      </c>
      <c r="F154" s="118" t="s">
        <v>234</v>
      </c>
      <c r="G154" s="118" t="s">
        <v>296</v>
      </c>
      <c r="H154" s="118" t="s">
        <v>357</v>
      </c>
      <c r="I154" s="118" t="s">
        <v>588</v>
      </c>
      <c r="BT154" s="118" t="s">
        <v>791</v>
      </c>
      <c r="BU154" s="118" t="s">
        <v>225</v>
      </c>
      <c r="BV154" s="118" t="s">
        <v>293</v>
      </c>
      <c r="BX154" s="118">
        <v>1</v>
      </c>
      <c r="BY154" s="118" t="s">
        <v>345</v>
      </c>
    </row>
    <row r="155" spans="3:77" x14ac:dyDescent="0.35">
      <c r="C155" s="118" t="s">
        <v>622</v>
      </c>
      <c r="D155" s="118" t="s">
        <v>622</v>
      </c>
      <c r="F155" s="118" t="s">
        <v>234</v>
      </c>
      <c r="G155" s="118" t="s">
        <v>296</v>
      </c>
      <c r="H155" s="118" t="s">
        <v>357</v>
      </c>
      <c r="I155" s="118" t="s">
        <v>622</v>
      </c>
      <c r="BT155" s="118" t="s">
        <v>815</v>
      </c>
      <c r="BU155" s="118" t="s">
        <v>225</v>
      </c>
      <c r="BV155" s="118" t="s">
        <v>293</v>
      </c>
      <c r="BW155" s="118" t="s">
        <v>357</v>
      </c>
      <c r="BX155" s="118">
        <v>1</v>
      </c>
      <c r="BY155" s="118" t="s">
        <v>345</v>
      </c>
    </row>
    <row r="156" spans="3:77" x14ac:dyDescent="0.35">
      <c r="C156" s="118" t="s">
        <v>657</v>
      </c>
      <c r="D156" s="118" t="s">
        <v>657</v>
      </c>
      <c r="F156" s="118" t="s">
        <v>234</v>
      </c>
      <c r="G156" s="118" t="s">
        <v>296</v>
      </c>
      <c r="H156" s="118" t="s">
        <v>357</v>
      </c>
      <c r="I156" s="118" t="s">
        <v>657</v>
      </c>
      <c r="BT156" s="118" t="s">
        <v>838</v>
      </c>
      <c r="BU156" s="118" t="s">
        <v>225</v>
      </c>
      <c r="BV156" s="118" t="s">
        <v>293</v>
      </c>
      <c r="BY156" s="118" t="s">
        <v>345</v>
      </c>
    </row>
    <row r="157" spans="3:77" x14ac:dyDescent="0.35">
      <c r="C157" s="118" t="s">
        <v>689</v>
      </c>
      <c r="D157" s="118" t="s">
        <v>689</v>
      </c>
      <c r="F157" s="118" t="s">
        <v>234</v>
      </c>
      <c r="G157" s="118" t="s">
        <v>296</v>
      </c>
      <c r="H157" s="118" t="s">
        <v>357</v>
      </c>
      <c r="I157" s="118" t="s">
        <v>689</v>
      </c>
      <c r="BT157" s="118" t="s">
        <v>859</v>
      </c>
      <c r="BU157" s="118" t="s">
        <v>225</v>
      </c>
      <c r="BV157" s="118" t="s">
        <v>293</v>
      </c>
      <c r="BY157" s="118" t="s">
        <v>345</v>
      </c>
    </row>
    <row r="158" spans="3:77" x14ac:dyDescent="0.35">
      <c r="C158" s="118" t="s">
        <v>721</v>
      </c>
      <c r="D158" s="118" t="s">
        <v>721</v>
      </c>
      <c r="F158" s="118" t="s">
        <v>234</v>
      </c>
      <c r="G158" s="118" t="s">
        <v>296</v>
      </c>
      <c r="H158" s="118" t="s">
        <v>357</v>
      </c>
      <c r="I158" s="118" t="s">
        <v>721</v>
      </c>
      <c r="BT158" s="118" t="s">
        <v>880</v>
      </c>
      <c r="BU158" s="118" t="s">
        <v>225</v>
      </c>
      <c r="BV158" s="118" t="s">
        <v>293</v>
      </c>
      <c r="BY158" s="118" t="s">
        <v>345</v>
      </c>
    </row>
    <row r="159" spans="3:77" x14ac:dyDescent="0.35">
      <c r="C159" s="118" t="s">
        <v>753</v>
      </c>
      <c r="D159" s="118" t="s">
        <v>753</v>
      </c>
      <c r="F159" s="118" t="s">
        <v>234</v>
      </c>
      <c r="G159" s="118" t="s">
        <v>296</v>
      </c>
      <c r="H159" s="118" t="s">
        <v>357</v>
      </c>
      <c r="I159" s="118" t="s">
        <v>753</v>
      </c>
      <c r="BT159" s="118" t="s">
        <v>902</v>
      </c>
      <c r="BU159" s="118" t="s">
        <v>225</v>
      </c>
      <c r="BV159" s="118" t="s">
        <v>293</v>
      </c>
      <c r="BY159" s="118" t="s">
        <v>345</v>
      </c>
    </row>
    <row r="160" spans="3:77" x14ac:dyDescent="0.35">
      <c r="C160" s="118" t="s">
        <v>352</v>
      </c>
      <c r="D160" s="118" t="s">
        <v>352</v>
      </c>
      <c r="F160" s="118" t="s">
        <v>234</v>
      </c>
      <c r="G160" s="118" t="s">
        <v>298</v>
      </c>
      <c r="H160" s="118" t="s">
        <v>357</v>
      </c>
      <c r="I160" s="118" t="s">
        <v>352</v>
      </c>
      <c r="BT160" s="118" t="s">
        <v>348</v>
      </c>
      <c r="BU160" s="118" t="s">
        <v>225</v>
      </c>
      <c r="BV160" s="118" t="s">
        <v>294</v>
      </c>
      <c r="BY160" s="118" t="s">
        <v>345</v>
      </c>
    </row>
    <row r="161" spans="3:77" x14ac:dyDescent="0.35">
      <c r="C161" s="118" t="s">
        <v>402</v>
      </c>
      <c r="D161" s="118" t="s">
        <v>402</v>
      </c>
      <c r="F161" s="118" t="s">
        <v>234</v>
      </c>
      <c r="G161" s="118" t="s">
        <v>298</v>
      </c>
      <c r="H161" s="118" t="s">
        <v>357</v>
      </c>
      <c r="I161" s="118" t="s">
        <v>402</v>
      </c>
      <c r="BT161" s="118" t="s">
        <v>1117</v>
      </c>
      <c r="BU161" s="118" t="s">
        <v>225</v>
      </c>
      <c r="BV161" s="118" t="s">
        <v>294</v>
      </c>
      <c r="BY161" s="118" t="s">
        <v>345</v>
      </c>
    </row>
    <row r="162" spans="3:77" x14ac:dyDescent="0.35">
      <c r="C162" s="118" t="s">
        <v>298</v>
      </c>
      <c r="D162" s="118" t="s">
        <v>298</v>
      </c>
      <c r="F162" s="118" t="s">
        <v>234</v>
      </c>
      <c r="G162" s="118" t="s">
        <v>298</v>
      </c>
      <c r="H162" s="118" t="s">
        <v>357</v>
      </c>
      <c r="I162" s="118" t="s">
        <v>298</v>
      </c>
      <c r="BT162" s="118" t="s">
        <v>1119</v>
      </c>
      <c r="BU162" s="118" t="s">
        <v>225</v>
      </c>
      <c r="BV162" s="118" t="s">
        <v>294</v>
      </c>
      <c r="BY162" s="118" t="s">
        <v>345</v>
      </c>
    </row>
    <row r="163" spans="3:77" x14ac:dyDescent="0.35">
      <c r="C163" s="118" t="s">
        <v>1118</v>
      </c>
      <c r="D163" s="118" t="s">
        <v>1118</v>
      </c>
      <c r="F163" s="118" t="s">
        <v>234</v>
      </c>
      <c r="G163" s="118" t="s">
        <v>298</v>
      </c>
      <c r="H163" s="118" t="s">
        <v>357</v>
      </c>
      <c r="I163" s="118" t="s">
        <v>1118</v>
      </c>
      <c r="BT163" s="118" t="s">
        <v>1120</v>
      </c>
      <c r="BU163" s="118" t="s">
        <v>225</v>
      </c>
      <c r="BV163" s="118" t="s">
        <v>294</v>
      </c>
      <c r="BY163" s="118" t="s">
        <v>345</v>
      </c>
    </row>
    <row r="164" spans="3:77" x14ac:dyDescent="0.35">
      <c r="C164" s="118" t="s">
        <v>531</v>
      </c>
      <c r="D164" s="118" t="s">
        <v>531</v>
      </c>
      <c r="F164" s="118" t="s">
        <v>234</v>
      </c>
      <c r="G164" s="118" t="s">
        <v>298</v>
      </c>
      <c r="H164" s="118" t="s">
        <v>357</v>
      </c>
      <c r="I164" s="118" t="s">
        <v>531</v>
      </c>
      <c r="BT164" s="118" t="s">
        <v>1121</v>
      </c>
      <c r="BU164" s="118" t="s">
        <v>225</v>
      </c>
      <c r="BV164" s="118" t="s">
        <v>294</v>
      </c>
      <c r="BY164" s="118" t="s">
        <v>345</v>
      </c>
    </row>
    <row r="165" spans="3:77" x14ac:dyDescent="0.35">
      <c r="C165" s="118" t="s">
        <v>568</v>
      </c>
      <c r="D165" s="118" t="s">
        <v>568</v>
      </c>
      <c r="F165" s="118" t="s">
        <v>234</v>
      </c>
      <c r="G165" s="118" t="s">
        <v>298</v>
      </c>
      <c r="H165" s="118" t="s">
        <v>357</v>
      </c>
      <c r="I165" s="118" t="s">
        <v>568</v>
      </c>
      <c r="BT165" s="118" t="s">
        <v>1122</v>
      </c>
      <c r="BU165" s="118" t="s">
        <v>225</v>
      </c>
      <c r="BV165" s="118" t="s">
        <v>294</v>
      </c>
      <c r="BY165" s="118" t="s">
        <v>345</v>
      </c>
    </row>
    <row r="166" spans="3:77" x14ac:dyDescent="0.35">
      <c r="C166" s="118" t="s">
        <v>635</v>
      </c>
      <c r="D166" s="118" t="s">
        <v>635</v>
      </c>
      <c r="F166" s="118" t="s">
        <v>234</v>
      </c>
      <c r="G166" s="118" t="s">
        <v>298</v>
      </c>
      <c r="H166" s="118" t="s">
        <v>357</v>
      </c>
      <c r="I166" s="118" t="s">
        <v>635</v>
      </c>
      <c r="BT166" s="118" t="s">
        <v>495</v>
      </c>
      <c r="BU166" s="118" t="s">
        <v>225</v>
      </c>
      <c r="BV166" s="118" t="s">
        <v>294</v>
      </c>
      <c r="BY166" s="118" t="s">
        <v>345</v>
      </c>
    </row>
    <row r="167" spans="3:77" x14ac:dyDescent="0.35">
      <c r="C167" s="118" t="s">
        <v>667</v>
      </c>
      <c r="D167" s="118" t="s">
        <v>667</v>
      </c>
      <c r="F167" s="118" t="s">
        <v>234</v>
      </c>
      <c r="G167" s="118" t="s">
        <v>298</v>
      </c>
      <c r="H167" s="118" t="s">
        <v>357</v>
      </c>
      <c r="I167" s="118" t="s">
        <v>667</v>
      </c>
      <c r="BT167" s="118" t="s">
        <v>1123</v>
      </c>
      <c r="BU167" s="118" t="s">
        <v>225</v>
      </c>
      <c r="BV167" s="118" t="s">
        <v>294</v>
      </c>
      <c r="BY167" s="118" t="s">
        <v>345</v>
      </c>
    </row>
    <row r="168" spans="3:77" x14ac:dyDescent="0.35">
      <c r="C168" s="118" t="s">
        <v>700</v>
      </c>
      <c r="D168" s="118" t="s">
        <v>700</v>
      </c>
      <c r="F168" s="118" t="s">
        <v>234</v>
      </c>
      <c r="G168" s="118" t="s">
        <v>298</v>
      </c>
      <c r="H168" s="118" t="s">
        <v>357</v>
      </c>
      <c r="I168" s="118" t="s">
        <v>700</v>
      </c>
      <c r="BT168" s="118" t="s">
        <v>1124</v>
      </c>
      <c r="BU168" s="118" t="s">
        <v>225</v>
      </c>
      <c r="BV168" s="118" t="s">
        <v>294</v>
      </c>
      <c r="BY168" s="118" t="s">
        <v>345</v>
      </c>
    </row>
    <row r="169" spans="3:77" x14ac:dyDescent="0.35">
      <c r="C169" s="118" t="s">
        <v>733</v>
      </c>
      <c r="D169" s="118" t="s">
        <v>733</v>
      </c>
      <c r="F169" s="118" t="s">
        <v>234</v>
      </c>
      <c r="G169" s="118" t="s">
        <v>298</v>
      </c>
      <c r="H169" s="118" t="s">
        <v>357</v>
      </c>
      <c r="I169" s="118" t="s">
        <v>733</v>
      </c>
      <c r="BT169" s="118" t="s">
        <v>1125</v>
      </c>
      <c r="BU169" s="118" t="s">
        <v>225</v>
      </c>
      <c r="BV169" s="118" t="s">
        <v>294</v>
      </c>
      <c r="BY169" s="118" t="s">
        <v>345</v>
      </c>
    </row>
    <row r="170" spans="3:77" x14ac:dyDescent="0.35">
      <c r="C170" s="118" t="s">
        <v>766</v>
      </c>
      <c r="D170" s="118" t="s">
        <v>766</v>
      </c>
      <c r="F170" s="118" t="s">
        <v>234</v>
      </c>
      <c r="G170" s="118" t="s">
        <v>298</v>
      </c>
      <c r="H170" s="118" t="s">
        <v>357</v>
      </c>
      <c r="I170" s="118" t="s">
        <v>766</v>
      </c>
      <c r="BT170" s="118" t="s">
        <v>1126</v>
      </c>
      <c r="BU170" s="118" t="s">
        <v>225</v>
      </c>
      <c r="BV170" s="118" t="s">
        <v>294</v>
      </c>
      <c r="BY170" s="118" t="s">
        <v>345</v>
      </c>
    </row>
    <row r="171" spans="3:77" x14ac:dyDescent="0.35">
      <c r="C171" s="118" t="s">
        <v>793</v>
      </c>
      <c r="D171" s="118" t="s">
        <v>793</v>
      </c>
      <c r="F171" s="118" t="s">
        <v>234</v>
      </c>
      <c r="G171" s="118" t="s">
        <v>298</v>
      </c>
      <c r="H171" s="118" t="s">
        <v>357</v>
      </c>
      <c r="I171" s="118" t="s">
        <v>793</v>
      </c>
      <c r="BT171" s="118" t="s">
        <v>1127</v>
      </c>
      <c r="BU171" s="118" t="s">
        <v>225</v>
      </c>
      <c r="BV171" s="118" t="s">
        <v>294</v>
      </c>
      <c r="BY171" s="118" t="s">
        <v>345</v>
      </c>
    </row>
    <row r="172" spans="3:77" x14ac:dyDescent="0.35">
      <c r="C172" s="118" t="s">
        <v>817</v>
      </c>
      <c r="D172" s="118" t="s">
        <v>817</v>
      </c>
      <c r="F172" s="118" t="s">
        <v>234</v>
      </c>
      <c r="G172" s="118" t="s">
        <v>298</v>
      </c>
      <c r="H172" s="118" t="s">
        <v>357</v>
      </c>
      <c r="I172" s="118" t="s">
        <v>817</v>
      </c>
      <c r="BT172" s="118" t="s">
        <v>1128</v>
      </c>
      <c r="BU172" s="118" t="s">
        <v>225</v>
      </c>
      <c r="BV172" s="118" t="s">
        <v>294</v>
      </c>
      <c r="BY172" s="118" t="s">
        <v>345</v>
      </c>
    </row>
    <row r="173" spans="3:77" x14ac:dyDescent="0.35">
      <c r="C173" s="118" t="s">
        <v>916</v>
      </c>
      <c r="D173" s="118" t="s">
        <v>916</v>
      </c>
      <c r="F173" s="118" t="s">
        <v>234</v>
      </c>
      <c r="G173" s="118" t="s">
        <v>298</v>
      </c>
      <c r="H173" s="118" t="s">
        <v>357</v>
      </c>
      <c r="I173" s="118" t="s">
        <v>916</v>
      </c>
      <c r="BT173" s="118" t="s">
        <v>1129</v>
      </c>
      <c r="BU173" s="118" t="s">
        <v>225</v>
      </c>
      <c r="BV173" s="118" t="s">
        <v>294</v>
      </c>
      <c r="BY173" s="118" t="s">
        <v>357</v>
      </c>
    </row>
    <row r="174" spans="3:77" x14ac:dyDescent="0.35">
      <c r="C174" s="118" t="s">
        <v>931</v>
      </c>
      <c r="D174" s="118" t="s">
        <v>931</v>
      </c>
      <c r="F174" s="118" t="s">
        <v>234</v>
      </c>
      <c r="G174" s="118" t="s">
        <v>298</v>
      </c>
      <c r="H174" s="118" t="s">
        <v>357</v>
      </c>
      <c r="I174" s="118" t="s">
        <v>931</v>
      </c>
      <c r="BT174" s="118" t="s">
        <v>294</v>
      </c>
      <c r="BU174" s="118" t="s">
        <v>225</v>
      </c>
      <c r="BV174" s="118" t="s">
        <v>294</v>
      </c>
      <c r="BX174" s="118">
        <v>1</v>
      </c>
      <c r="BY174" s="118" t="s">
        <v>345</v>
      </c>
    </row>
    <row r="175" spans="3:77" x14ac:dyDescent="0.35">
      <c r="C175" s="118" t="s">
        <v>947</v>
      </c>
      <c r="D175" s="118" t="s">
        <v>947</v>
      </c>
      <c r="F175" s="118" t="s">
        <v>234</v>
      </c>
      <c r="G175" s="118" t="s">
        <v>298</v>
      </c>
      <c r="H175" s="118" t="s">
        <v>357</v>
      </c>
      <c r="I175" s="118" t="s">
        <v>947</v>
      </c>
      <c r="BT175" s="118" t="s">
        <v>570</v>
      </c>
      <c r="BU175" s="118" t="s">
        <v>225</v>
      </c>
      <c r="BV175" s="118" t="s">
        <v>294</v>
      </c>
      <c r="BY175" s="118" t="s">
        <v>345</v>
      </c>
    </row>
    <row r="176" spans="3:77" x14ac:dyDescent="0.35">
      <c r="C176" s="118" t="s">
        <v>965</v>
      </c>
      <c r="D176" s="118" t="s">
        <v>965</v>
      </c>
      <c r="F176" s="118" t="s">
        <v>234</v>
      </c>
      <c r="G176" s="118" t="s">
        <v>298</v>
      </c>
      <c r="H176" s="118" t="s">
        <v>357</v>
      </c>
      <c r="I176" s="118" t="s">
        <v>965</v>
      </c>
      <c r="BT176" s="118" t="s">
        <v>1130</v>
      </c>
      <c r="BU176" s="118" t="s">
        <v>225</v>
      </c>
      <c r="BV176" s="118" t="s">
        <v>294</v>
      </c>
      <c r="BY176" s="118" t="s">
        <v>345</v>
      </c>
    </row>
    <row r="177" spans="3:77" x14ac:dyDescent="0.35">
      <c r="C177" s="118" t="s">
        <v>389</v>
      </c>
      <c r="D177" s="118" t="s">
        <v>389</v>
      </c>
      <c r="F177" s="118" t="s">
        <v>231</v>
      </c>
      <c r="G177" s="118" t="s">
        <v>338</v>
      </c>
      <c r="H177" s="118" t="s">
        <v>357</v>
      </c>
      <c r="I177" s="118" t="s">
        <v>389</v>
      </c>
      <c r="BT177" s="118" t="s">
        <v>452</v>
      </c>
      <c r="BU177" s="118" t="s">
        <v>225</v>
      </c>
      <c r="BV177" s="118" t="s">
        <v>294</v>
      </c>
      <c r="BY177" s="118" t="s">
        <v>345</v>
      </c>
    </row>
    <row r="178" spans="3:77" x14ac:dyDescent="0.35">
      <c r="C178" s="118" t="s">
        <v>438</v>
      </c>
      <c r="D178" s="118" t="s">
        <v>438</v>
      </c>
      <c r="F178" s="118" t="s">
        <v>231</v>
      </c>
      <c r="G178" s="118" t="s">
        <v>338</v>
      </c>
      <c r="H178" s="118" t="s">
        <v>357</v>
      </c>
      <c r="I178" s="118" t="s">
        <v>438</v>
      </c>
      <c r="BT178" s="118" t="s">
        <v>1131</v>
      </c>
      <c r="BU178" s="118" t="s">
        <v>225</v>
      </c>
      <c r="BV178" s="118" t="s">
        <v>342</v>
      </c>
      <c r="BY178" s="118" t="s">
        <v>345</v>
      </c>
    </row>
    <row r="179" spans="3:77" x14ac:dyDescent="0.35">
      <c r="C179" s="118" t="s">
        <v>482</v>
      </c>
      <c r="D179" s="118" t="s">
        <v>482</v>
      </c>
      <c r="F179" s="118" t="s">
        <v>231</v>
      </c>
      <c r="G179" s="118" t="s">
        <v>338</v>
      </c>
      <c r="H179" s="118" t="s">
        <v>357</v>
      </c>
      <c r="I179" s="118" t="s">
        <v>482</v>
      </c>
      <c r="BT179" s="118" t="s">
        <v>488</v>
      </c>
      <c r="BU179" s="118" t="s">
        <v>225</v>
      </c>
      <c r="BV179" s="118" t="s">
        <v>342</v>
      </c>
      <c r="BW179" s="118" t="s">
        <v>357</v>
      </c>
      <c r="BX179" s="118">
        <v>1</v>
      </c>
      <c r="BY179" s="118" t="s">
        <v>345</v>
      </c>
    </row>
    <row r="180" spans="3:77" x14ac:dyDescent="0.35">
      <c r="C180" s="118" t="s">
        <v>521</v>
      </c>
      <c r="D180" s="118" t="s">
        <v>521</v>
      </c>
      <c r="F180" s="118" t="s">
        <v>231</v>
      </c>
      <c r="G180" s="118" t="s">
        <v>338</v>
      </c>
      <c r="H180" s="118" t="s">
        <v>357</v>
      </c>
      <c r="I180" s="118" t="s">
        <v>521</v>
      </c>
      <c r="BT180" s="118" t="s">
        <v>662</v>
      </c>
      <c r="BU180" s="118" t="s">
        <v>225</v>
      </c>
      <c r="BV180" s="118" t="s">
        <v>342</v>
      </c>
      <c r="BX180" s="118">
        <v>1</v>
      </c>
      <c r="BY180" s="118" t="s">
        <v>345</v>
      </c>
    </row>
    <row r="181" spans="3:77" x14ac:dyDescent="0.35">
      <c r="C181" s="118" t="s">
        <v>558</v>
      </c>
      <c r="D181" s="118" t="s">
        <v>558</v>
      </c>
      <c r="F181" s="118" t="s">
        <v>231</v>
      </c>
      <c r="G181" s="118" t="s">
        <v>338</v>
      </c>
      <c r="H181" s="118" t="s">
        <v>357</v>
      </c>
      <c r="I181" s="118" t="s">
        <v>558</v>
      </c>
      <c r="BT181" s="118" t="s">
        <v>1132</v>
      </c>
      <c r="BU181" s="118" t="s">
        <v>225</v>
      </c>
      <c r="BV181" s="118" t="s">
        <v>342</v>
      </c>
      <c r="BY181" s="118" t="s">
        <v>345</v>
      </c>
    </row>
    <row r="182" spans="3:77" x14ac:dyDescent="0.35">
      <c r="C182" s="118" t="s">
        <v>591</v>
      </c>
      <c r="D182" s="118" t="s">
        <v>591</v>
      </c>
      <c r="F182" s="118" t="s">
        <v>231</v>
      </c>
      <c r="G182" s="118" t="s">
        <v>338</v>
      </c>
      <c r="H182" s="118" t="s">
        <v>357</v>
      </c>
      <c r="I182" s="118" t="s">
        <v>591</v>
      </c>
      <c r="BT182" s="118" t="s">
        <v>728</v>
      </c>
      <c r="BU182" s="118" t="s">
        <v>225</v>
      </c>
      <c r="BV182" s="118" t="s">
        <v>342</v>
      </c>
      <c r="BX182" s="118">
        <v>1</v>
      </c>
      <c r="BY182" s="118" t="s">
        <v>345</v>
      </c>
    </row>
    <row r="183" spans="3:77" x14ac:dyDescent="0.35">
      <c r="C183" s="118" t="s">
        <v>624</v>
      </c>
      <c r="D183" s="118" t="s">
        <v>624</v>
      </c>
      <c r="F183" s="118" t="s">
        <v>231</v>
      </c>
      <c r="G183" s="118" t="s">
        <v>338</v>
      </c>
      <c r="H183" s="118" t="s">
        <v>357</v>
      </c>
      <c r="I183" s="118" t="s">
        <v>624</v>
      </c>
      <c r="BT183" s="118" t="s">
        <v>1133</v>
      </c>
      <c r="BU183" s="118" t="s">
        <v>225</v>
      </c>
      <c r="BV183" s="118" t="s">
        <v>342</v>
      </c>
      <c r="BY183" s="118" t="s">
        <v>345</v>
      </c>
    </row>
    <row r="184" spans="3:77" x14ac:dyDescent="0.35">
      <c r="C184" s="118" t="s">
        <v>659</v>
      </c>
      <c r="D184" s="118" t="s">
        <v>659</v>
      </c>
      <c r="F184" s="118" t="s">
        <v>231</v>
      </c>
      <c r="G184" s="118" t="s">
        <v>338</v>
      </c>
      <c r="H184" s="118" t="s">
        <v>357</v>
      </c>
      <c r="I184" s="118" t="s">
        <v>659</v>
      </c>
      <c r="BT184" s="118" t="s">
        <v>836</v>
      </c>
      <c r="BU184" s="118" t="s">
        <v>225</v>
      </c>
      <c r="BV184" s="118" t="s">
        <v>342</v>
      </c>
      <c r="BX184" s="118">
        <v>1</v>
      </c>
      <c r="BY184" s="118" t="s">
        <v>345</v>
      </c>
    </row>
    <row r="185" spans="3:77" x14ac:dyDescent="0.35">
      <c r="C185" s="118" t="s">
        <v>691</v>
      </c>
      <c r="D185" s="118" t="s">
        <v>691</v>
      </c>
      <c r="F185" s="118" t="s">
        <v>231</v>
      </c>
      <c r="G185" s="118" t="s">
        <v>338</v>
      </c>
      <c r="H185" s="118" t="s">
        <v>357</v>
      </c>
      <c r="I185" s="118" t="s">
        <v>691</v>
      </c>
      <c r="BT185" s="118" t="s">
        <v>1134</v>
      </c>
      <c r="BU185" s="118" t="s">
        <v>225</v>
      </c>
      <c r="BV185" s="118" t="s">
        <v>342</v>
      </c>
      <c r="BY185" s="118" t="s">
        <v>345</v>
      </c>
    </row>
    <row r="186" spans="3:77" x14ac:dyDescent="0.35">
      <c r="C186" s="118" t="s">
        <v>723</v>
      </c>
      <c r="D186" s="118" t="s">
        <v>723</v>
      </c>
      <c r="F186" s="118" t="s">
        <v>231</v>
      </c>
      <c r="G186" s="118" t="s">
        <v>338</v>
      </c>
      <c r="H186" s="118" t="s">
        <v>357</v>
      </c>
      <c r="I186" s="118" t="s">
        <v>723</v>
      </c>
    </row>
    <row r="187" spans="3:77" x14ac:dyDescent="0.35">
      <c r="C187" s="118" t="s">
        <v>755</v>
      </c>
      <c r="D187" s="118" t="s">
        <v>755</v>
      </c>
      <c r="F187" s="118" t="s">
        <v>231</v>
      </c>
      <c r="G187" s="118" t="s">
        <v>338</v>
      </c>
      <c r="H187" s="118" t="s">
        <v>357</v>
      </c>
      <c r="I187" s="118" t="s">
        <v>755</v>
      </c>
    </row>
    <row r="188" spans="3:77" x14ac:dyDescent="0.35">
      <c r="C188" s="118" t="s">
        <v>786</v>
      </c>
      <c r="D188" s="118" t="s">
        <v>786</v>
      </c>
      <c r="F188" s="118" t="s">
        <v>231</v>
      </c>
      <c r="G188" s="118" t="s">
        <v>338</v>
      </c>
      <c r="H188" s="118" t="s">
        <v>357</v>
      </c>
      <c r="I188" s="118" t="s">
        <v>786</v>
      </c>
    </row>
    <row r="189" spans="3:77" x14ac:dyDescent="0.35">
      <c r="C189" s="118" t="s">
        <v>811</v>
      </c>
      <c r="D189" s="118" t="s">
        <v>811</v>
      </c>
      <c r="F189" s="118" t="s">
        <v>231</v>
      </c>
      <c r="G189" s="118" t="s">
        <v>338</v>
      </c>
      <c r="H189" s="118" t="s">
        <v>357</v>
      </c>
      <c r="I189" s="118" t="s">
        <v>811</v>
      </c>
    </row>
    <row r="211" spans="3:9" x14ac:dyDescent="0.35">
      <c r="C211" s="118" t="s">
        <v>1135</v>
      </c>
      <c r="D211" s="118" t="s">
        <v>1135</v>
      </c>
      <c r="F211" s="118" t="s">
        <v>231</v>
      </c>
      <c r="G211" s="118" t="s">
        <v>295</v>
      </c>
      <c r="H211" s="118" t="s">
        <v>357</v>
      </c>
      <c r="I211" s="118" t="s">
        <v>1135</v>
      </c>
    </row>
    <row r="212" spans="3:9" x14ac:dyDescent="0.35">
      <c r="C212" s="118" t="s">
        <v>944</v>
      </c>
      <c r="D212" s="118" t="s">
        <v>944</v>
      </c>
      <c r="F212" s="118" t="s">
        <v>231</v>
      </c>
      <c r="G212" s="118" t="s">
        <v>295</v>
      </c>
      <c r="H212" s="118" t="s">
        <v>357</v>
      </c>
      <c r="I212" s="118" t="s">
        <v>944</v>
      </c>
    </row>
    <row r="213" spans="3:9" x14ac:dyDescent="0.35">
      <c r="C213" s="118" t="s">
        <v>962</v>
      </c>
      <c r="D213" s="118" t="s">
        <v>962</v>
      </c>
      <c r="F213" s="118" t="s">
        <v>231</v>
      </c>
      <c r="G213" s="118" t="s">
        <v>295</v>
      </c>
      <c r="H213" s="118" t="s">
        <v>357</v>
      </c>
      <c r="I213" s="118" t="s">
        <v>962</v>
      </c>
    </row>
    <row r="214" spans="3:9" x14ac:dyDescent="0.35">
      <c r="C214" s="118" t="s">
        <v>977</v>
      </c>
      <c r="D214" s="118" t="s">
        <v>977</v>
      </c>
      <c r="F214" s="118" t="s">
        <v>231</v>
      </c>
      <c r="G214" s="118" t="s">
        <v>295</v>
      </c>
      <c r="H214" s="118" t="s">
        <v>357</v>
      </c>
      <c r="I214" s="118" t="s">
        <v>977</v>
      </c>
    </row>
    <row r="215" spans="3:9" x14ac:dyDescent="0.35">
      <c r="C215" s="118" t="s">
        <v>990</v>
      </c>
      <c r="D215" s="118" t="s">
        <v>990</v>
      </c>
      <c r="F215" s="118" t="s">
        <v>231</v>
      </c>
      <c r="G215" s="118" t="s">
        <v>295</v>
      </c>
      <c r="H215" s="118" t="s">
        <v>357</v>
      </c>
      <c r="I215" s="118" t="s">
        <v>990</v>
      </c>
    </row>
    <row r="216" spans="3:9" x14ac:dyDescent="0.35">
      <c r="C216" s="118" t="s">
        <v>439</v>
      </c>
      <c r="D216" s="118" t="s">
        <v>439</v>
      </c>
      <c r="F216" s="118" t="s">
        <v>231</v>
      </c>
      <c r="G216" s="118" t="s">
        <v>339</v>
      </c>
      <c r="H216" s="118" t="s">
        <v>357</v>
      </c>
      <c r="I216" s="118" t="s">
        <v>439</v>
      </c>
    </row>
    <row r="217" spans="3:9" x14ac:dyDescent="0.35">
      <c r="C217" s="118" t="s">
        <v>692</v>
      </c>
      <c r="D217" s="118" t="s">
        <v>692</v>
      </c>
      <c r="F217" s="118" t="s">
        <v>231</v>
      </c>
      <c r="G217" s="118" t="s">
        <v>339</v>
      </c>
      <c r="H217" s="118" t="s">
        <v>357</v>
      </c>
      <c r="I217" s="118" t="s">
        <v>692</v>
      </c>
    </row>
    <row r="218" spans="3:9" x14ac:dyDescent="0.35">
      <c r="C218" s="118" t="s">
        <v>724</v>
      </c>
      <c r="D218" s="118" t="s">
        <v>724</v>
      </c>
      <c r="F218" s="118" t="s">
        <v>231</v>
      </c>
      <c r="G218" s="118" t="s">
        <v>339</v>
      </c>
      <c r="H218" s="118" t="s">
        <v>357</v>
      </c>
      <c r="I218" s="118" t="s">
        <v>724</v>
      </c>
    </row>
    <row r="219" spans="3:9" x14ac:dyDescent="0.35">
      <c r="C219" s="118" t="s">
        <v>757</v>
      </c>
      <c r="D219" s="118" t="s">
        <v>757</v>
      </c>
      <c r="F219" s="118" t="s">
        <v>231</v>
      </c>
      <c r="G219" s="118" t="s">
        <v>339</v>
      </c>
      <c r="H219" s="118" t="s">
        <v>357</v>
      </c>
      <c r="I219" s="118" t="s">
        <v>757</v>
      </c>
    </row>
    <row r="220" spans="3:9" x14ac:dyDescent="0.35">
      <c r="C220" s="118" t="s">
        <v>788</v>
      </c>
      <c r="D220" s="118" t="s">
        <v>788</v>
      </c>
      <c r="F220" s="118" t="s">
        <v>231</v>
      </c>
      <c r="G220" s="118" t="s">
        <v>339</v>
      </c>
      <c r="H220" s="118" t="s">
        <v>357</v>
      </c>
      <c r="I220" s="118" t="s">
        <v>788</v>
      </c>
    </row>
    <row r="221" spans="3:9" x14ac:dyDescent="0.35">
      <c r="C221" s="118" t="s">
        <v>391</v>
      </c>
      <c r="D221" s="118" t="s">
        <v>391</v>
      </c>
      <c r="F221" s="118" t="s">
        <v>231</v>
      </c>
      <c r="G221" s="118" t="s">
        <v>340</v>
      </c>
      <c r="H221" s="118" t="s">
        <v>357</v>
      </c>
      <c r="I221" s="118" t="s">
        <v>391</v>
      </c>
    </row>
    <row r="222" spans="3:9" x14ac:dyDescent="0.35">
      <c r="C222" s="118" t="s">
        <v>440</v>
      </c>
      <c r="D222" s="118" t="s">
        <v>440</v>
      </c>
      <c r="F222" s="118" t="s">
        <v>231</v>
      </c>
      <c r="G222" s="118" t="s">
        <v>340</v>
      </c>
      <c r="H222" s="118" t="s">
        <v>357</v>
      </c>
      <c r="I222" s="118" t="s">
        <v>440</v>
      </c>
    </row>
    <row r="223" spans="3:9" x14ac:dyDescent="0.35">
      <c r="C223" s="118" t="s">
        <v>484</v>
      </c>
      <c r="D223" s="118" t="s">
        <v>484</v>
      </c>
      <c r="F223" s="118" t="s">
        <v>231</v>
      </c>
      <c r="G223" s="118" t="s">
        <v>340</v>
      </c>
      <c r="H223" s="118" t="s">
        <v>357</v>
      </c>
      <c r="I223" s="118" t="s">
        <v>484</v>
      </c>
    </row>
    <row r="224" spans="3:9" x14ac:dyDescent="0.35">
      <c r="C224" s="118" t="s">
        <v>523</v>
      </c>
      <c r="D224" s="118" t="s">
        <v>523</v>
      </c>
      <c r="F224" s="118" t="s">
        <v>231</v>
      </c>
      <c r="G224" s="118" t="s">
        <v>340</v>
      </c>
      <c r="H224" s="118" t="s">
        <v>357</v>
      </c>
      <c r="I224" s="118" t="s">
        <v>523</v>
      </c>
    </row>
    <row r="225" spans="3:9" x14ac:dyDescent="0.35">
      <c r="C225" s="118" t="s">
        <v>340</v>
      </c>
      <c r="D225" s="118" t="s">
        <v>340</v>
      </c>
      <c r="F225" s="118" t="s">
        <v>231</v>
      </c>
      <c r="G225" s="118" t="s">
        <v>340</v>
      </c>
      <c r="H225" s="118" t="s">
        <v>357</v>
      </c>
      <c r="I225" s="118" t="s">
        <v>340</v>
      </c>
    </row>
    <row r="226" spans="3:9" x14ac:dyDescent="0.35">
      <c r="C226" s="118" t="s">
        <v>593</v>
      </c>
      <c r="D226" s="118" t="s">
        <v>593</v>
      </c>
      <c r="F226" s="118" t="s">
        <v>231</v>
      </c>
      <c r="G226" s="118" t="s">
        <v>340</v>
      </c>
      <c r="H226" s="118" t="s">
        <v>357</v>
      </c>
      <c r="I226" s="118" t="s">
        <v>593</v>
      </c>
    </row>
    <row r="227" spans="3:9" x14ac:dyDescent="0.35">
      <c r="C227" s="118" t="s">
        <v>627</v>
      </c>
      <c r="D227" s="118" t="s">
        <v>627</v>
      </c>
      <c r="F227" s="118" t="s">
        <v>231</v>
      </c>
      <c r="G227" s="118" t="s">
        <v>340</v>
      </c>
      <c r="H227" s="118" t="s">
        <v>357</v>
      </c>
      <c r="I227" s="118" t="s">
        <v>627</v>
      </c>
    </row>
    <row r="228" spans="3:9" x14ac:dyDescent="0.35">
      <c r="C228" s="118" t="s">
        <v>660</v>
      </c>
      <c r="D228" s="118" t="s">
        <v>660</v>
      </c>
      <c r="F228" s="118" t="s">
        <v>231</v>
      </c>
      <c r="G228" s="118" t="s">
        <v>340</v>
      </c>
      <c r="H228" s="118" t="s">
        <v>357</v>
      </c>
      <c r="I228" s="118" t="s">
        <v>660</v>
      </c>
    </row>
    <row r="229" spans="3:9" x14ac:dyDescent="0.35">
      <c r="C229" s="118" t="s">
        <v>693</v>
      </c>
      <c r="D229" s="118" t="s">
        <v>693</v>
      </c>
      <c r="F229" s="118" t="s">
        <v>231</v>
      </c>
      <c r="G229" s="118" t="s">
        <v>340</v>
      </c>
      <c r="H229" s="118" t="s">
        <v>357</v>
      </c>
      <c r="I229" s="118" t="s">
        <v>693</v>
      </c>
    </row>
    <row r="230" spans="3:9" x14ac:dyDescent="0.35">
      <c r="C230" s="118" t="s">
        <v>725</v>
      </c>
      <c r="D230" s="118" t="s">
        <v>725</v>
      </c>
      <c r="F230" s="118" t="s">
        <v>231</v>
      </c>
      <c r="G230" s="118" t="s">
        <v>340</v>
      </c>
      <c r="H230" s="118" t="s">
        <v>357</v>
      </c>
      <c r="I230" s="118" t="s">
        <v>725</v>
      </c>
    </row>
    <row r="231" spans="3:9" x14ac:dyDescent="0.35">
      <c r="C231" s="118" t="s">
        <v>758</v>
      </c>
      <c r="D231" s="118" t="s">
        <v>758</v>
      </c>
      <c r="F231" s="118" t="s">
        <v>231</v>
      </c>
      <c r="G231" s="118" t="s">
        <v>340</v>
      </c>
      <c r="H231" s="118" t="s">
        <v>357</v>
      </c>
      <c r="I231" s="118" t="s">
        <v>758</v>
      </c>
    </row>
    <row r="232" spans="3:9" x14ac:dyDescent="0.35">
      <c r="C232" s="118" t="s">
        <v>1098</v>
      </c>
      <c r="D232" s="118" t="s">
        <v>1098</v>
      </c>
      <c r="F232" s="118" t="s">
        <v>225</v>
      </c>
      <c r="G232" s="118" t="s">
        <v>293</v>
      </c>
      <c r="H232" s="118" t="s">
        <v>357</v>
      </c>
      <c r="I232" s="118" t="s">
        <v>1098</v>
      </c>
    </row>
    <row r="233" spans="3:9" x14ac:dyDescent="0.35">
      <c r="C233" s="118" t="s">
        <v>1136</v>
      </c>
      <c r="D233" s="118" t="s">
        <v>1136</v>
      </c>
      <c r="F233" s="118" t="s">
        <v>225</v>
      </c>
      <c r="G233" s="118" t="s">
        <v>293</v>
      </c>
      <c r="H233" s="118" t="s">
        <v>357</v>
      </c>
      <c r="I233" s="118" t="s">
        <v>1136</v>
      </c>
    </row>
    <row r="234" spans="3:9" x14ac:dyDescent="0.35">
      <c r="C234" s="118" t="s">
        <v>628</v>
      </c>
      <c r="D234" s="118" t="s">
        <v>628</v>
      </c>
      <c r="F234" s="118" t="s">
        <v>225</v>
      </c>
      <c r="G234" s="118" t="s">
        <v>293</v>
      </c>
      <c r="H234" s="118" t="s">
        <v>357</v>
      </c>
      <c r="I234" s="118" t="s">
        <v>628</v>
      </c>
    </row>
    <row r="235" spans="3:9" x14ac:dyDescent="0.35">
      <c r="C235" s="118" t="s">
        <v>293</v>
      </c>
      <c r="D235" s="118" t="s">
        <v>293</v>
      </c>
      <c r="F235" s="118" t="s">
        <v>225</v>
      </c>
      <c r="G235" s="118" t="s">
        <v>293</v>
      </c>
      <c r="H235" s="118" t="s">
        <v>357</v>
      </c>
      <c r="I235" s="118" t="s">
        <v>293</v>
      </c>
    </row>
    <row r="236" spans="3:9" x14ac:dyDescent="0.35">
      <c r="C236" s="118" t="s">
        <v>347</v>
      </c>
      <c r="D236" s="118" t="s">
        <v>347</v>
      </c>
      <c r="F236" s="118" t="s">
        <v>225</v>
      </c>
      <c r="G236" s="118" t="s">
        <v>293</v>
      </c>
      <c r="H236" s="118" t="s">
        <v>357</v>
      </c>
      <c r="I236" s="118" t="s">
        <v>347</v>
      </c>
    </row>
    <row r="237" spans="3:9" x14ac:dyDescent="0.35">
      <c r="C237" s="118" t="s">
        <v>566</v>
      </c>
      <c r="D237" s="118" t="s">
        <v>566</v>
      </c>
      <c r="F237" s="118" t="s">
        <v>225</v>
      </c>
      <c r="G237" s="118" t="s">
        <v>293</v>
      </c>
      <c r="H237" s="118" t="s">
        <v>357</v>
      </c>
      <c r="I237" s="118" t="s">
        <v>566</v>
      </c>
    </row>
    <row r="238" spans="3:9" x14ac:dyDescent="0.35">
      <c r="C238" s="118" t="s">
        <v>598</v>
      </c>
      <c r="D238" s="118" t="s">
        <v>598</v>
      </c>
      <c r="F238" s="118" t="s">
        <v>225</v>
      </c>
      <c r="G238" s="118" t="s">
        <v>293</v>
      </c>
      <c r="H238" s="118" t="s">
        <v>357</v>
      </c>
      <c r="I238" s="118" t="s">
        <v>598</v>
      </c>
    </row>
    <row r="239" spans="3:9" x14ac:dyDescent="0.35">
      <c r="C239" s="118" t="s">
        <v>699</v>
      </c>
      <c r="D239" s="118" t="s">
        <v>699</v>
      </c>
      <c r="F239" s="118" t="s">
        <v>225</v>
      </c>
      <c r="G239" s="118" t="s">
        <v>293</v>
      </c>
      <c r="H239" s="118" t="s">
        <v>357</v>
      </c>
      <c r="I239" s="118" t="s">
        <v>699</v>
      </c>
    </row>
    <row r="240" spans="3:9" x14ac:dyDescent="0.35">
      <c r="C240" s="118" t="s">
        <v>815</v>
      </c>
      <c r="D240" s="118" t="s">
        <v>815</v>
      </c>
      <c r="F240" s="118" t="s">
        <v>225</v>
      </c>
      <c r="G240" s="118" t="s">
        <v>293</v>
      </c>
      <c r="H240" s="118" t="s">
        <v>357</v>
      </c>
      <c r="I240" s="118" t="s">
        <v>815</v>
      </c>
    </row>
    <row r="241" spans="3:9" x14ac:dyDescent="0.35">
      <c r="C241" s="118" t="s">
        <v>945</v>
      </c>
      <c r="D241" s="118" t="s">
        <v>945</v>
      </c>
      <c r="F241" s="118" t="s">
        <v>225</v>
      </c>
      <c r="G241" s="118" t="s">
        <v>293</v>
      </c>
      <c r="H241" s="118" t="s">
        <v>357</v>
      </c>
      <c r="I241" s="118" t="s">
        <v>945</v>
      </c>
    </row>
    <row r="242" spans="3:9" x14ac:dyDescent="0.35">
      <c r="C242" s="118" t="s">
        <v>394</v>
      </c>
      <c r="D242" s="118" t="s">
        <v>394</v>
      </c>
      <c r="F242" s="118" t="s">
        <v>225</v>
      </c>
      <c r="G242" s="118" t="s">
        <v>294</v>
      </c>
      <c r="H242" s="118" t="s">
        <v>357</v>
      </c>
      <c r="I242" s="118" t="s">
        <v>394</v>
      </c>
    </row>
    <row r="243" spans="3:9" x14ac:dyDescent="0.35">
      <c r="C243" s="118" t="s">
        <v>487</v>
      </c>
      <c r="D243" s="118" t="s">
        <v>487</v>
      </c>
      <c r="F243" s="118" t="s">
        <v>225</v>
      </c>
      <c r="G243" s="118" t="s">
        <v>294</v>
      </c>
      <c r="H243" s="118" t="s">
        <v>357</v>
      </c>
      <c r="I243" s="118" t="s">
        <v>487</v>
      </c>
    </row>
    <row r="244" spans="3:9" x14ac:dyDescent="0.35">
      <c r="C244" s="118" t="s">
        <v>525</v>
      </c>
      <c r="D244" s="118" t="s">
        <v>525</v>
      </c>
      <c r="F244" s="118" t="s">
        <v>225</v>
      </c>
      <c r="G244" s="118" t="s">
        <v>294</v>
      </c>
      <c r="H244" s="118" t="s">
        <v>357</v>
      </c>
      <c r="I244" s="118" t="s">
        <v>525</v>
      </c>
    </row>
    <row r="245" spans="3:9" x14ac:dyDescent="0.35">
      <c r="C245" s="118" t="s">
        <v>562</v>
      </c>
      <c r="D245" s="118" t="s">
        <v>562</v>
      </c>
      <c r="F245" s="118" t="s">
        <v>225</v>
      </c>
      <c r="G245" s="118" t="s">
        <v>294</v>
      </c>
      <c r="H245" s="118" t="s">
        <v>357</v>
      </c>
      <c r="I245" s="118" t="s">
        <v>562</v>
      </c>
    </row>
    <row r="246" spans="3:9" x14ac:dyDescent="0.35">
      <c r="C246" s="118" t="s">
        <v>661</v>
      </c>
      <c r="D246" s="118" t="s">
        <v>661</v>
      </c>
      <c r="F246" s="118" t="s">
        <v>225</v>
      </c>
      <c r="G246" s="118" t="s">
        <v>294</v>
      </c>
      <c r="H246" s="118" t="s">
        <v>357</v>
      </c>
      <c r="I246" s="118" t="s">
        <v>661</v>
      </c>
    </row>
    <row r="247" spans="3:9" x14ac:dyDescent="0.35">
      <c r="C247" s="118" t="s">
        <v>727</v>
      </c>
      <c r="D247" s="118" t="s">
        <v>727</v>
      </c>
      <c r="F247" s="118" t="s">
        <v>225</v>
      </c>
      <c r="G247" s="118" t="s">
        <v>294</v>
      </c>
      <c r="H247" s="118" t="s">
        <v>357</v>
      </c>
      <c r="I247" s="118" t="s">
        <v>727</v>
      </c>
    </row>
    <row r="248" spans="3:9" x14ac:dyDescent="0.35">
      <c r="C248" s="118" t="s">
        <v>760</v>
      </c>
      <c r="D248" s="118" t="s">
        <v>760</v>
      </c>
      <c r="F248" s="118" t="s">
        <v>225</v>
      </c>
      <c r="G248" s="118" t="s">
        <v>294</v>
      </c>
      <c r="H248" s="118" t="s">
        <v>357</v>
      </c>
      <c r="I248" s="118" t="s">
        <v>760</v>
      </c>
    </row>
    <row r="249" spans="3:9" x14ac:dyDescent="0.35">
      <c r="C249" s="118" t="s">
        <v>813</v>
      </c>
      <c r="D249" s="118" t="s">
        <v>813</v>
      </c>
      <c r="F249" s="118" t="s">
        <v>225</v>
      </c>
      <c r="G249" s="118" t="s">
        <v>294</v>
      </c>
      <c r="H249" s="118" t="s">
        <v>357</v>
      </c>
      <c r="I249" s="118" t="s">
        <v>813</v>
      </c>
    </row>
    <row r="250" spans="3:9" x14ac:dyDescent="0.35">
      <c r="C250" s="118" t="s">
        <v>395</v>
      </c>
      <c r="D250" s="118" t="s">
        <v>395</v>
      </c>
      <c r="F250" s="118" t="s">
        <v>225</v>
      </c>
      <c r="G250" s="118" t="s">
        <v>342</v>
      </c>
      <c r="H250" s="118" t="s">
        <v>357</v>
      </c>
      <c r="I250" s="118" t="s">
        <v>395</v>
      </c>
    </row>
    <row r="251" spans="3:9" x14ac:dyDescent="0.35">
      <c r="C251" s="118" t="s">
        <v>444</v>
      </c>
      <c r="D251" s="118" t="s">
        <v>444</v>
      </c>
      <c r="F251" s="118" t="s">
        <v>225</v>
      </c>
      <c r="G251" s="118" t="s">
        <v>342</v>
      </c>
      <c r="H251" s="118" t="s">
        <v>357</v>
      </c>
      <c r="I251" s="118" t="s">
        <v>444</v>
      </c>
    </row>
    <row r="252" spans="3:9" x14ac:dyDescent="0.35">
      <c r="C252" s="118" t="s">
        <v>488</v>
      </c>
      <c r="D252" s="118" t="s">
        <v>488</v>
      </c>
      <c r="F252" s="118" t="s">
        <v>225</v>
      </c>
      <c r="G252" s="118" t="s">
        <v>342</v>
      </c>
      <c r="H252" s="118" t="s">
        <v>357</v>
      </c>
      <c r="I252" s="118" t="s">
        <v>488</v>
      </c>
    </row>
    <row r="253" spans="3:9" x14ac:dyDescent="0.35">
      <c r="C253" s="118" t="s">
        <v>761</v>
      </c>
      <c r="D253" s="118" t="s">
        <v>761</v>
      </c>
      <c r="F253" s="118" t="s">
        <v>225</v>
      </c>
      <c r="G253" s="118" t="s">
        <v>342</v>
      </c>
      <c r="H253" s="118" t="s">
        <v>357</v>
      </c>
      <c r="I253" s="118" t="s">
        <v>761</v>
      </c>
    </row>
    <row r="254" spans="3:9" x14ac:dyDescent="0.35">
      <c r="C254" s="118" t="s">
        <v>1137</v>
      </c>
      <c r="D254" s="118" t="s">
        <v>1137</v>
      </c>
      <c r="F254" s="118" t="s">
        <v>225</v>
      </c>
      <c r="G254" s="118" t="s">
        <v>342</v>
      </c>
      <c r="H254" s="118" t="s">
        <v>357</v>
      </c>
      <c r="I254" s="118" t="s">
        <v>1137</v>
      </c>
    </row>
    <row r="255" spans="3:9" x14ac:dyDescent="0.35">
      <c r="C255" s="118" t="s">
        <v>1138</v>
      </c>
      <c r="D255" s="118" t="s">
        <v>1138</v>
      </c>
      <c r="F255" s="118" t="s">
        <v>225</v>
      </c>
      <c r="G255" s="118" t="s">
        <v>342</v>
      </c>
      <c r="H255" s="118" t="s">
        <v>357</v>
      </c>
      <c r="I255" s="118" t="s">
        <v>1138</v>
      </c>
    </row>
    <row r="256" spans="3:9" x14ac:dyDescent="0.35">
      <c r="C256" s="118" t="s">
        <v>1139</v>
      </c>
      <c r="D256" s="118" t="s">
        <v>1139</v>
      </c>
      <c r="F256" s="118" t="s">
        <v>225</v>
      </c>
      <c r="G256" s="118" t="s">
        <v>342</v>
      </c>
      <c r="H256" s="118" t="s">
        <v>357</v>
      </c>
      <c r="I256" s="118" t="s">
        <v>1139</v>
      </c>
    </row>
    <row r="257" spans="3:9" x14ac:dyDescent="0.35">
      <c r="C257" s="118" t="s">
        <v>878</v>
      </c>
      <c r="D257" s="118" t="s">
        <v>878</v>
      </c>
      <c r="F257" s="118" t="s">
        <v>225</v>
      </c>
      <c r="G257" s="118" t="s">
        <v>342</v>
      </c>
      <c r="H257" s="118" t="s">
        <v>357</v>
      </c>
      <c r="I257" s="118" t="s">
        <v>878</v>
      </c>
    </row>
    <row r="258" spans="3:9" x14ac:dyDescent="0.35">
      <c r="C258" s="118" t="s">
        <v>1140</v>
      </c>
      <c r="D258" s="118" t="s">
        <v>1140</v>
      </c>
      <c r="F258" s="118" t="s">
        <v>225</v>
      </c>
      <c r="G258" s="118" t="s">
        <v>342</v>
      </c>
      <c r="H258" s="118" t="s">
        <v>357</v>
      </c>
      <c r="I258" s="118" t="s">
        <v>1140</v>
      </c>
    </row>
    <row r="259" spans="3:9" x14ac:dyDescent="0.35">
      <c r="C259" s="118" t="s">
        <v>445</v>
      </c>
      <c r="D259" s="118" t="s">
        <v>445</v>
      </c>
      <c r="F259" s="118" t="s">
        <v>225</v>
      </c>
      <c r="G259" s="118" t="s">
        <v>343</v>
      </c>
      <c r="H259" s="118" t="s">
        <v>357</v>
      </c>
      <c r="I259" s="118" t="s">
        <v>445</v>
      </c>
    </row>
    <row r="260" spans="3:9" x14ac:dyDescent="0.35">
      <c r="C260" s="118" t="s">
        <v>343</v>
      </c>
      <c r="D260" s="118" t="s">
        <v>343</v>
      </c>
      <c r="F260" s="118" t="s">
        <v>225</v>
      </c>
      <c r="G260" s="118" t="s">
        <v>343</v>
      </c>
      <c r="H260" s="118" t="s">
        <v>357</v>
      </c>
      <c r="I260" s="118" t="s">
        <v>343</v>
      </c>
    </row>
    <row r="261" spans="3:9" x14ac:dyDescent="0.35">
      <c r="C261" s="118" t="s">
        <v>631</v>
      </c>
      <c r="D261" s="118" t="s">
        <v>631</v>
      </c>
      <c r="F261" s="118" t="s">
        <v>225</v>
      </c>
      <c r="G261" s="118" t="s">
        <v>343</v>
      </c>
      <c r="H261" s="118" t="s">
        <v>357</v>
      </c>
      <c r="I261" s="118" t="s">
        <v>631</v>
      </c>
    </row>
    <row r="262" spans="3:9" x14ac:dyDescent="0.35">
      <c r="C262" s="118" t="s">
        <v>790</v>
      </c>
      <c r="D262" s="118" t="s">
        <v>790</v>
      </c>
      <c r="F262" s="118" t="s">
        <v>225</v>
      </c>
      <c r="G262" s="118" t="s">
        <v>343</v>
      </c>
      <c r="H262" s="118" t="s">
        <v>357</v>
      </c>
      <c r="I262" s="118" t="s">
        <v>790</v>
      </c>
    </row>
    <row r="263" spans="3:9" x14ac:dyDescent="0.35">
      <c r="C263" s="118" t="s">
        <v>879</v>
      </c>
      <c r="D263" s="118" t="s">
        <v>879</v>
      </c>
      <c r="F263" s="118" t="s">
        <v>225</v>
      </c>
      <c r="G263" s="118" t="s">
        <v>343</v>
      </c>
      <c r="H263" s="118" t="s">
        <v>357</v>
      </c>
      <c r="I263" s="118" t="s">
        <v>879</v>
      </c>
    </row>
    <row r="264" spans="3:9" x14ac:dyDescent="0.35">
      <c r="C264" s="118" t="s">
        <v>901</v>
      </c>
      <c r="D264" s="118" t="s">
        <v>901</v>
      </c>
      <c r="F264" s="118" t="s">
        <v>225</v>
      </c>
      <c r="G264" s="118" t="s">
        <v>343</v>
      </c>
      <c r="H264" s="118" t="s">
        <v>357</v>
      </c>
      <c r="I264" s="118" t="s">
        <v>901</v>
      </c>
    </row>
    <row r="265" spans="3:9" x14ac:dyDescent="0.35">
      <c r="C265" s="118" t="s">
        <v>930</v>
      </c>
      <c r="D265" s="118" t="s">
        <v>930</v>
      </c>
      <c r="F265" s="118" t="s">
        <v>225</v>
      </c>
      <c r="G265" s="118" t="s">
        <v>343</v>
      </c>
      <c r="H265" s="118" t="s">
        <v>357</v>
      </c>
      <c r="I265" s="118" t="s">
        <v>930</v>
      </c>
    </row>
    <row r="266" spans="3:9" x14ac:dyDescent="0.35">
      <c r="C266" s="118" t="s">
        <v>1001</v>
      </c>
      <c r="D266" s="118" t="s">
        <v>1001</v>
      </c>
      <c r="F266" s="118" t="s">
        <v>225</v>
      </c>
      <c r="G266" s="118" t="s">
        <v>343</v>
      </c>
      <c r="H266" s="118" t="s">
        <v>357</v>
      </c>
      <c r="I266" s="118" t="s">
        <v>1001</v>
      </c>
    </row>
    <row r="267" spans="3:9" x14ac:dyDescent="0.35">
      <c r="C267" s="118" t="s">
        <v>1141</v>
      </c>
      <c r="D267" s="118" t="s">
        <v>1141</v>
      </c>
      <c r="F267" s="118" t="s">
        <v>235</v>
      </c>
      <c r="G267" s="118" t="s">
        <v>1142</v>
      </c>
      <c r="H267" s="118" t="s">
        <v>357</v>
      </c>
      <c r="I267" s="118" t="s">
        <v>1141</v>
      </c>
    </row>
    <row r="268" spans="3:9" x14ac:dyDescent="0.35">
      <c r="C268" s="118" t="s">
        <v>1142</v>
      </c>
      <c r="D268" s="118" t="s">
        <v>1142</v>
      </c>
      <c r="F268" s="118" t="s">
        <v>235</v>
      </c>
      <c r="G268" s="118" t="s">
        <v>1142</v>
      </c>
      <c r="H268" s="118" t="s">
        <v>357</v>
      </c>
      <c r="I268" s="118" t="s">
        <v>1142</v>
      </c>
    </row>
    <row r="269" spans="3:9" x14ac:dyDescent="0.35">
      <c r="C269" s="118" t="s">
        <v>1143</v>
      </c>
      <c r="D269" s="118" t="s">
        <v>1143</v>
      </c>
      <c r="F269" s="118" t="s">
        <v>235</v>
      </c>
      <c r="G269" s="118" t="s">
        <v>1142</v>
      </c>
      <c r="H269" s="118" t="s">
        <v>357</v>
      </c>
      <c r="I269" s="118" t="s">
        <v>1143</v>
      </c>
    </row>
    <row r="270" spans="3:9" x14ac:dyDescent="0.35">
      <c r="C270" s="118" t="s">
        <v>1144</v>
      </c>
      <c r="D270" s="118" t="s">
        <v>1144</v>
      </c>
      <c r="F270" s="118" t="s">
        <v>235</v>
      </c>
      <c r="G270" s="118" t="s">
        <v>1142</v>
      </c>
      <c r="H270" s="118" t="s">
        <v>357</v>
      </c>
      <c r="I270" s="118" t="s">
        <v>1144</v>
      </c>
    </row>
    <row r="271" spans="3:9" x14ac:dyDescent="0.35">
      <c r="C271" s="118" t="s">
        <v>1145</v>
      </c>
      <c r="D271" s="118" t="s">
        <v>1145</v>
      </c>
      <c r="F271" s="118" t="s">
        <v>235</v>
      </c>
      <c r="G271" s="118" t="s">
        <v>1142</v>
      </c>
      <c r="H271" s="118" t="s">
        <v>357</v>
      </c>
      <c r="I271" s="118" t="s">
        <v>1145</v>
      </c>
    </row>
    <row r="272" spans="3:9" x14ac:dyDescent="0.35">
      <c r="C272" s="118" t="s">
        <v>1146</v>
      </c>
      <c r="D272" s="118" t="s">
        <v>1146</v>
      </c>
      <c r="F272" s="118" t="s">
        <v>235</v>
      </c>
      <c r="G272" s="118" t="s">
        <v>1142</v>
      </c>
      <c r="H272" s="118" t="s">
        <v>357</v>
      </c>
      <c r="I272" s="118" t="s">
        <v>1146</v>
      </c>
    </row>
    <row r="273" spans="3:9" x14ac:dyDescent="0.35">
      <c r="C273" s="118" t="s">
        <v>1147</v>
      </c>
      <c r="D273" s="118" t="s">
        <v>1147</v>
      </c>
      <c r="F273" s="118" t="s">
        <v>235</v>
      </c>
      <c r="G273" s="118" t="s">
        <v>1142</v>
      </c>
      <c r="H273" s="118" t="s">
        <v>357</v>
      </c>
      <c r="I273" s="118" t="s">
        <v>1147</v>
      </c>
    </row>
    <row r="274" spans="3:9" x14ac:dyDescent="0.35">
      <c r="C274" s="118" t="s">
        <v>1148</v>
      </c>
      <c r="D274" s="118" t="s">
        <v>1148</v>
      </c>
      <c r="F274" s="118" t="s">
        <v>235</v>
      </c>
      <c r="G274" s="118" t="s">
        <v>1142</v>
      </c>
      <c r="H274" s="118" t="s">
        <v>357</v>
      </c>
      <c r="I274" s="118" t="s">
        <v>1148</v>
      </c>
    </row>
    <row r="275" spans="3:9" x14ac:dyDescent="0.35">
      <c r="C275" s="118" t="s">
        <v>1149</v>
      </c>
      <c r="D275" s="118" t="s">
        <v>1149</v>
      </c>
      <c r="F275" s="118" t="s">
        <v>235</v>
      </c>
      <c r="G275" s="118" t="s">
        <v>1142</v>
      </c>
      <c r="H275" s="118" t="s">
        <v>357</v>
      </c>
      <c r="I275" s="118" t="s">
        <v>1149</v>
      </c>
    </row>
    <row r="276" spans="3:9" x14ac:dyDescent="0.35">
      <c r="C276" s="118" t="s">
        <v>1150</v>
      </c>
      <c r="D276" s="118" t="s">
        <v>1150</v>
      </c>
      <c r="F276" s="118" t="s">
        <v>235</v>
      </c>
      <c r="G276" s="118" t="s">
        <v>1142</v>
      </c>
      <c r="H276" s="118" t="s">
        <v>357</v>
      </c>
      <c r="I276" s="118" t="s">
        <v>1150</v>
      </c>
    </row>
    <row r="277" spans="3:9" x14ac:dyDescent="0.35">
      <c r="C277" s="118" t="s">
        <v>1151</v>
      </c>
      <c r="D277" s="118" t="s">
        <v>1151</v>
      </c>
      <c r="F277" s="118" t="s">
        <v>235</v>
      </c>
      <c r="G277" s="118" t="s">
        <v>1142</v>
      </c>
      <c r="H277" s="118" t="s">
        <v>357</v>
      </c>
      <c r="I277" s="118" t="s">
        <v>1151</v>
      </c>
    </row>
    <row r="278" spans="3:9" x14ac:dyDescent="0.35">
      <c r="C278" s="118" t="s">
        <v>1152</v>
      </c>
      <c r="D278" s="118" t="s">
        <v>1152</v>
      </c>
      <c r="F278" s="118" t="s">
        <v>235</v>
      </c>
      <c r="G278" s="118" t="s">
        <v>1142</v>
      </c>
      <c r="H278" s="118" t="s">
        <v>357</v>
      </c>
      <c r="I278" s="118" t="s">
        <v>1152</v>
      </c>
    </row>
    <row r="279" spans="3:9" x14ac:dyDescent="0.35">
      <c r="C279" s="118" t="s">
        <v>1153</v>
      </c>
      <c r="D279" s="118" t="s">
        <v>1153</v>
      </c>
      <c r="F279" s="118" t="s">
        <v>235</v>
      </c>
      <c r="G279" s="118" t="s">
        <v>1142</v>
      </c>
      <c r="H279" s="118" t="s">
        <v>357</v>
      </c>
      <c r="I279" s="118" t="s">
        <v>1153</v>
      </c>
    </row>
    <row r="280" spans="3:9" x14ac:dyDescent="0.35">
      <c r="C280" s="118" t="s">
        <v>1154</v>
      </c>
      <c r="D280" s="118" t="s">
        <v>1154</v>
      </c>
      <c r="F280" s="118" t="s">
        <v>235</v>
      </c>
      <c r="G280" s="118" t="s">
        <v>1142</v>
      </c>
      <c r="H280" s="118" t="s">
        <v>357</v>
      </c>
      <c r="I280" s="118" t="s">
        <v>1154</v>
      </c>
    </row>
    <row r="281" spans="3:9" x14ac:dyDescent="0.35">
      <c r="C281" s="118" t="s">
        <v>1155</v>
      </c>
      <c r="D281" s="118" t="s">
        <v>1155</v>
      </c>
      <c r="F281" s="118" t="s">
        <v>235</v>
      </c>
      <c r="G281" s="118" t="s">
        <v>1142</v>
      </c>
      <c r="H281" s="118" t="s">
        <v>357</v>
      </c>
      <c r="I281" s="118" t="s">
        <v>1155</v>
      </c>
    </row>
    <row r="282" spans="3:9" x14ac:dyDescent="0.35">
      <c r="C282" s="118" t="s">
        <v>1156</v>
      </c>
      <c r="D282" s="118" t="s">
        <v>1156</v>
      </c>
      <c r="F282" s="118" t="s">
        <v>235</v>
      </c>
      <c r="G282" s="118" t="s">
        <v>1142</v>
      </c>
      <c r="H282" s="118" t="s">
        <v>357</v>
      </c>
      <c r="I282" s="118" t="s">
        <v>1156</v>
      </c>
    </row>
    <row r="283" spans="3:9" x14ac:dyDescent="0.35">
      <c r="C283" s="118" t="s">
        <v>1157</v>
      </c>
      <c r="D283" s="118" t="s">
        <v>1157</v>
      </c>
      <c r="F283" s="118" t="s">
        <v>235</v>
      </c>
      <c r="G283" s="118" t="s">
        <v>1142</v>
      </c>
      <c r="H283" s="118" t="s">
        <v>357</v>
      </c>
      <c r="I283" s="118" t="s">
        <v>1157</v>
      </c>
    </row>
    <row r="284" spans="3:9" x14ac:dyDescent="0.35">
      <c r="C284" s="118" t="s">
        <v>1158</v>
      </c>
      <c r="D284" s="118" t="s">
        <v>1158</v>
      </c>
      <c r="F284" s="118" t="s">
        <v>235</v>
      </c>
      <c r="G284" s="118" t="s">
        <v>1142</v>
      </c>
      <c r="H284" s="118" t="s">
        <v>357</v>
      </c>
      <c r="I284" s="118" t="s">
        <v>1158</v>
      </c>
    </row>
    <row r="285" spans="3:9" x14ac:dyDescent="0.35">
      <c r="C285" s="118" t="s">
        <v>1159</v>
      </c>
      <c r="D285" s="118" t="s">
        <v>1159</v>
      </c>
      <c r="F285" s="118" t="s">
        <v>235</v>
      </c>
      <c r="G285" s="118" t="s">
        <v>1142</v>
      </c>
      <c r="H285" s="118" t="s">
        <v>357</v>
      </c>
      <c r="I285" s="118" t="s">
        <v>1159</v>
      </c>
    </row>
    <row r="286" spans="3:9" x14ac:dyDescent="0.35">
      <c r="C286" s="118" t="s">
        <v>1160</v>
      </c>
      <c r="D286" s="118" t="s">
        <v>1160</v>
      </c>
      <c r="F286" s="118" t="s">
        <v>235</v>
      </c>
      <c r="G286" s="118" t="s">
        <v>1142</v>
      </c>
      <c r="H286" s="118" t="s">
        <v>357</v>
      </c>
      <c r="I286" s="118" t="s">
        <v>1160</v>
      </c>
    </row>
    <row r="287" spans="3:9" x14ac:dyDescent="0.35">
      <c r="C287" s="118" t="s">
        <v>1161</v>
      </c>
      <c r="D287" s="118" t="s">
        <v>1161</v>
      </c>
      <c r="F287" s="118" t="s">
        <v>235</v>
      </c>
      <c r="G287" s="118" t="s">
        <v>1142</v>
      </c>
      <c r="H287" s="118" t="s">
        <v>357</v>
      </c>
      <c r="I287" s="118" t="s">
        <v>1161</v>
      </c>
    </row>
    <row r="288" spans="3:9" x14ac:dyDescent="0.35">
      <c r="C288" s="118" t="s">
        <v>1162</v>
      </c>
      <c r="D288" s="118" t="s">
        <v>1162</v>
      </c>
      <c r="F288" s="118" t="s">
        <v>235</v>
      </c>
      <c r="G288" s="118" t="s">
        <v>1142</v>
      </c>
      <c r="H288" s="118" t="s">
        <v>357</v>
      </c>
      <c r="I288" s="118" t="s">
        <v>1162</v>
      </c>
    </row>
    <row r="289" spans="3:9" x14ac:dyDescent="0.35">
      <c r="C289" s="118" t="s">
        <v>1163</v>
      </c>
      <c r="D289" s="118" t="s">
        <v>1163</v>
      </c>
      <c r="F289" s="118" t="s">
        <v>235</v>
      </c>
      <c r="G289" s="118" t="s">
        <v>1142</v>
      </c>
      <c r="H289" s="118" t="s">
        <v>357</v>
      </c>
      <c r="I289" s="118" t="s">
        <v>1163</v>
      </c>
    </row>
    <row r="290" spans="3:9" x14ac:dyDescent="0.35">
      <c r="C290" s="118" t="s">
        <v>1164</v>
      </c>
      <c r="D290" s="118" t="s">
        <v>1164</v>
      </c>
      <c r="F290" s="118" t="s">
        <v>235</v>
      </c>
      <c r="G290" s="118" t="s">
        <v>1142</v>
      </c>
      <c r="H290" s="118" t="s">
        <v>357</v>
      </c>
      <c r="I290" s="118" t="s">
        <v>1164</v>
      </c>
    </row>
    <row r="291" spans="3:9" x14ac:dyDescent="0.35">
      <c r="C291" s="118" t="s">
        <v>1165</v>
      </c>
      <c r="D291" s="118" t="s">
        <v>1165</v>
      </c>
      <c r="F291" s="118" t="s">
        <v>235</v>
      </c>
      <c r="G291" s="118" t="s">
        <v>1142</v>
      </c>
      <c r="H291" s="118" t="s">
        <v>357</v>
      </c>
      <c r="I291" s="118" t="s">
        <v>1165</v>
      </c>
    </row>
    <row r="292" spans="3:9" x14ac:dyDescent="0.35">
      <c r="C292" s="118" t="s">
        <v>1166</v>
      </c>
      <c r="D292" s="118" t="s">
        <v>1166</v>
      </c>
      <c r="F292" s="118" t="s">
        <v>235</v>
      </c>
      <c r="G292" s="118" t="s">
        <v>1167</v>
      </c>
      <c r="H292" s="118" t="s">
        <v>357</v>
      </c>
      <c r="I292" s="118" t="s">
        <v>1166</v>
      </c>
    </row>
    <row r="293" spans="3:9" x14ac:dyDescent="0.35">
      <c r="C293" s="118" t="s">
        <v>1168</v>
      </c>
      <c r="D293" s="118" t="s">
        <v>1168</v>
      </c>
      <c r="F293" s="118" t="s">
        <v>235</v>
      </c>
      <c r="G293" s="118" t="s">
        <v>1167</v>
      </c>
      <c r="H293" s="118" t="s">
        <v>357</v>
      </c>
      <c r="I293" s="118" t="s">
        <v>1168</v>
      </c>
    </row>
    <row r="294" spans="3:9" x14ac:dyDescent="0.35">
      <c r="C294" s="118" t="s">
        <v>1169</v>
      </c>
      <c r="D294" s="118" t="s">
        <v>1169</v>
      </c>
      <c r="F294" s="118" t="s">
        <v>235</v>
      </c>
      <c r="G294" s="118" t="s">
        <v>1167</v>
      </c>
      <c r="H294" s="118" t="s">
        <v>357</v>
      </c>
      <c r="I294" s="118" t="s">
        <v>1169</v>
      </c>
    </row>
    <row r="295" spans="3:9" x14ac:dyDescent="0.35">
      <c r="C295" s="118" t="s">
        <v>1170</v>
      </c>
      <c r="D295" s="118" t="s">
        <v>1170</v>
      </c>
      <c r="F295" s="118" t="s">
        <v>235</v>
      </c>
      <c r="G295" s="118" t="s">
        <v>1167</v>
      </c>
      <c r="H295" s="118" t="s">
        <v>357</v>
      </c>
      <c r="I295" s="118" t="s">
        <v>1170</v>
      </c>
    </row>
    <row r="296" spans="3:9" x14ac:dyDescent="0.35">
      <c r="C296" s="118" t="s">
        <v>1171</v>
      </c>
      <c r="D296" s="118" t="s">
        <v>1171</v>
      </c>
      <c r="F296" s="118" t="s">
        <v>235</v>
      </c>
      <c r="G296" s="118" t="s">
        <v>1167</v>
      </c>
      <c r="H296" s="118" t="s">
        <v>357</v>
      </c>
      <c r="I296" s="118" t="s">
        <v>1171</v>
      </c>
    </row>
    <row r="297" spans="3:9" x14ac:dyDescent="0.35">
      <c r="C297" s="118" t="s">
        <v>1172</v>
      </c>
      <c r="D297" s="118" t="s">
        <v>1172</v>
      </c>
      <c r="F297" s="118" t="s">
        <v>235</v>
      </c>
      <c r="G297" s="118" t="s">
        <v>1167</v>
      </c>
      <c r="H297" s="118" t="s">
        <v>357</v>
      </c>
      <c r="I297" s="118" t="s">
        <v>1172</v>
      </c>
    </row>
    <row r="298" spans="3:9" x14ac:dyDescent="0.35">
      <c r="C298" s="118" t="s">
        <v>1173</v>
      </c>
      <c r="D298" s="118" t="s">
        <v>1173</v>
      </c>
      <c r="F298" s="118" t="s">
        <v>235</v>
      </c>
      <c r="G298" s="118" t="s">
        <v>1167</v>
      </c>
      <c r="H298" s="118" t="s">
        <v>357</v>
      </c>
      <c r="I298" s="118" t="s">
        <v>1173</v>
      </c>
    </row>
    <row r="299" spans="3:9" x14ac:dyDescent="0.35">
      <c r="C299" s="118" t="s">
        <v>1174</v>
      </c>
      <c r="D299" s="118" t="s">
        <v>1174</v>
      </c>
      <c r="F299" s="118" t="s">
        <v>235</v>
      </c>
      <c r="G299" s="118" t="s">
        <v>1167</v>
      </c>
      <c r="H299" s="118" t="s">
        <v>357</v>
      </c>
      <c r="I299" s="118" t="s">
        <v>1174</v>
      </c>
    </row>
    <row r="300" spans="3:9" x14ac:dyDescent="0.35">
      <c r="C300" s="118" t="s">
        <v>1175</v>
      </c>
      <c r="D300" s="118" t="s">
        <v>1175</v>
      </c>
      <c r="F300" s="118" t="s">
        <v>235</v>
      </c>
      <c r="G300" s="118" t="s">
        <v>1167</v>
      </c>
      <c r="H300" s="118" t="s">
        <v>357</v>
      </c>
      <c r="I300" s="118" t="s">
        <v>1175</v>
      </c>
    </row>
    <row r="301" spans="3:9" x14ac:dyDescent="0.35">
      <c r="C301" s="118" t="s">
        <v>1176</v>
      </c>
      <c r="D301" s="118" t="s">
        <v>1176</v>
      </c>
      <c r="F301" s="118" t="s">
        <v>235</v>
      </c>
      <c r="G301" s="118" t="s">
        <v>1167</v>
      </c>
      <c r="H301" s="118" t="s">
        <v>357</v>
      </c>
      <c r="I301" s="118" t="s">
        <v>1176</v>
      </c>
    </row>
    <row r="302" spans="3:9" x14ac:dyDescent="0.35">
      <c r="C302" s="118" t="s">
        <v>1177</v>
      </c>
      <c r="D302" s="118" t="s">
        <v>1177</v>
      </c>
      <c r="F302" s="118" t="s">
        <v>235</v>
      </c>
      <c r="G302" s="118" t="s">
        <v>1167</v>
      </c>
      <c r="H302" s="118" t="s">
        <v>357</v>
      </c>
      <c r="I302" s="118" t="s">
        <v>1177</v>
      </c>
    </row>
    <row r="303" spans="3:9" x14ac:dyDescent="0.35">
      <c r="C303" s="118" t="s">
        <v>1178</v>
      </c>
      <c r="D303" s="118" t="s">
        <v>1178</v>
      </c>
      <c r="F303" s="118" t="s">
        <v>235</v>
      </c>
      <c r="G303" s="118" t="s">
        <v>1167</v>
      </c>
      <c r="H303" s="118" t="s">
        <v>357</v>
      </c>
      <c r="I303" s="118" t="s">
        <v>1178</v>
      </c>
    </row>
    <row r="304" spans="3:9" x14ac:dyDescent="0.35">
      <c r="C304" s="118" t="s">
        <v>1179</v>
      </c>
      <c r="D304" s="118" t="s">
        <v>1179</v>
      </c>
      <c r="F304" s="118" t="s">
        <v>235</v>
      </c>
      <c r="G304" s="118" t="s">
        <v>1167</v>
      </c>
      <c r="H304" s="118" t="s">
        <v>357</v>
      </c>
      <c r="I304" s="118" t="s">
        <v>1179</v>
      </c>
    </row>
    <row r="305" spans="3:9" x14ac:dyDescent="0.35">
      <c r="C305" s="118" t="s">
        <v>1180</v>
      </c>
      <c r="D305" s="118" t="s">
        <v>1180</v>
      </c>
      <c r="F305" s="118" t="s">
        <v>235</v>
      </c>
      <c r="G305" s="118" t="s">
        <v>1167</v>
      </c>
      <c r="H305" s="118" t="s">
        <v>357</v>
      </c>
      <c r="I305" s="118" t="s">
        <v>1180</v>
      </c>
    </row>
    <row r="306" spans="3:9" x14ac:dyDescent="0.35">
      <c r="C306" s="118" t="s">
        <v>1181</v>
      </c>
      <c r="D306" s="118" t="s">
        <v>1181</v>
      </c>
      <c r="F306" s="118" t="s">
        <v>235</v>
      </c>
      <c r="G306" s="118" t="s">
        <v>1167</v>
      </c>
      <c r="H306" s="118" t="s">
        <v>357</v>
      </c>
      <c r="I306" s="118" t="s">
        <v>1181</v>
      </c>
    </row>
    <row r="307" spans="3:9" x14ac:dyDescent="0.35">
      <c r="C307" s="118" t="s">
        <v>1182</v>
      </c>
      <c r="D307" s="118" t="s">
        <v>1182</v>
      </c>
      <c r="F307" s="118" t="s">
        <v>235</v>
      </c>
      <c r="G307" s="118" t="s">
        <v>1167</v>
      </c>
      <c r="H307" s="118" t="s">
        <v>357</v>
      </c>
      <c r="I307" s="118" t="s">
        <v>1182</v>
      </c>
    </row>
    <row r="308" spans="3:9" x14ac:dyDescent="0.35">
      <c r="C308" s="118" t="s">
        <v>1183</v>
      </c>
      <c r="D308" s="118" t="s">
        <v>1183</v>
      </c>
      <c r="F308" s="118" t="s">
        <v>235</v>
      </c>
      <c r="G308" s="118" t="s">
        <v>1167</v>
      </c>
      <c r="H308" s="118" t="s">
        <v>357</v>
      </c>
      <c r="I308" s="118" t="s">
        <v>1183</v>
      </c>
    </row>
    <row r="309" spans="3:9" x14ac:dyDescent="0.35">
      <c r="C309" s="118" t="s">
        <v>1184</v>
      </c>
      <c r="D309" s="118" t="s">
        <v>1184</v>
      </c>
      <c r="F309" s="118" t="s">
        <v>235</v>
      </c>
      <c r="G309" s="118" t="s">
        <v>1167</v>
      </c>
      <c r="H309" s="118" t="s">
        <v>357</v>
      </c>
      <c r="I309" s="118" t="s">
        <v>1184</v>
      </c>
    </row>
    <row r="310" spans="3:9" x14ac:dyDescent="0.35">
      <c r="C310" s="118" t="s">
        <v>1185</v>
      </c>
      <c r="D310" s="118" t="s">
        <v>1185</v>
      </c>
      <c r="F310" s="118" t="s">
        <v>235</v>
      </c>
      <c r="G310" s="118" t="s">
        <v>1167</v>
      </c>
      <c r="H310" s="118" t="s">
        <v>357</v>
      </c>
      <c r="I310" s="118" t="s">
        <v>1185</v>
      </c>
    </row>
    <row r="311" spans="3:9" x14ac:dyDescent="0.35">
      <c r="C311" s="118" t="s">
        <v>1186</v>
      </c>
      <c r="D311" s="118" t="s">
        <v>1186</v>
      </c>
      <c r="F311" s="118" t="s">
        <v>235</v>
      </c>
      <c r="G311" s="118" t="s">
        <v>1167</v>
      </c>
      <c r="H311" s="118" t="s">
        <v>357</v>
      </c>
      <c r="I311" s="118" t="s">
        <v>1186</v>
      </c>
    </row>
    <row r="312" spans="3:9" x14ac:dyDescent="0.35">
      <c r="C312" s="118" t="s">
        <v>1187</v>
      </c>
      <c r="D312" s="118" t="s">
        <v>1187</v>
      </c>
      <c r="F312" s="118" t="s">
        <v>235</v>
      </c>
      <c r="G312" s="118" t="s">
        <v>1167</v>
      </c>
      <c r="H312" s="118" t="s">
        <v>357</v>
      </c>
      <c r="I312" s="118" t="s">
        <v>1187</v>
      </c>
    </row>
    <row r="313" spans="3:9" x14ac:dyDescent="0.35">
      <c r="C313" s="118" t="s">
        <v>1188</v>
      </c>
      <c r="D313" s="118" t="s">
        <v>1188</v>
      </c>
      <c r="F313" s="118" t="s">
        <v>235</v>
      </c>
      <c r="G313" s="118" t="s">
        <v>1167</v>
      </c>
      <c r="H313" s="118" t="s">
        <v>357</v>
      </c>
      <c r="I313" s="118" t="s">
        <v>1188</v>
      </c>
    </row>
    <row r="314" spans="3:9" x14ac:dyDescent="0.35">
      <c r="C314" s="118" t="s">
        <v>1189</v>
      </c>
      <c r="D314" s="118" t="s">
        <v>1189</v>
      </c>
      <c r="F314" s="118" t="s">
        <v>235</v>
      </c>
      <c r="G314" s="118" t="s">
        <v>1167</v>
      </c>
      <c r="H314" s="118" t="s">
        <v>357</v>
      </c>
      <c r="I314" s="118" t="s">
        <v>1189</v>
      </c>
    </row>
    <row r="315" spans="3:9" x14ac:dyDescent="0.35">
      <c r="C315" s="118" t="s">
        <v>1190</v>
      </c>
      <c r="D315" s="118" t="s">
        <v>1190</v>
      </c>
      <c r="F315" s="118" t="s">
        <v>235</v>
      </c>
      <c r="G315" s="118" t="s">
        <v>1167</v>
      </c>
      <c r="H315" s="118" t="s">
        <v>357</v>
      </c>
      <c r="I315" s="118" t="s">
        <v>1190</v>
      </c>
    </row>
    <row r="316" spans="3:9" x14ac:dyDescent="0.35">
      <c r="C316" s="118" t="s">
        <v>1191</v>
      </c>
      <c r="D316" s="118" t="s">
        <v>1191</v>
      </c>
      <c r="F316" s="118" t="s">
        <v>235</v>
      </c>
      <c r="G316" s="118" t="s">
        <v>1167</v>
      </c>
      <c r="H316" s="118" t="s">
        <v>357</v>
      </c>
      <c r="I316" s="118" t="s">
        <v>1191</v>
      </c>
    </row>
    <row r="317" spans="3:9" x14ac:dyDescent="0.35">
      <c r="C317" s="118" t="s">
        <v>1192</v>
      </c>
      <c r="D317" s="118" t="s">
        <v>1192</v>
      </c>
      <c r="F317" s="118" t="s">
        <v>235</v>
      </c>
      <c r="G317" s="118" t="s">
        <v>1167</v>
      </c>
      <c r="H317" s="118" t="s">
        <v>357</v>
      </c>
      <c r="I317" s="118" t="s">
        <v>1192</v>
      </c>
    </row>
  </sheetData>
  <autoFilter ref="BT1:BY186" xr:uid="{A6C2D218-BCF9-4AA7-8E67-C039E8DEE87E}"/>
  <dataValidations disablePrompts="1" count="3">
    <dataValidation type="list" allowBlank="1" showInputMessage="1" showErrorMessage="1" sqref="CE16 CB22" xr:uid="{EB330223-408B-4B4C-812F-25643ED91034}">
      <formula1>Regione_2</formula1>
    </dataValidation>
    <dataValidation type="list" allowBlank="1" showInputMessage="1" showErrorMessage="1" sqref="CC22" xr:uid="{05F54F79-F18A-4F09-B404-F6939522256F}">
      <formula1>"+indiretto($CB$22)"</formula1>
    </dataValidation>
    <dataValidation type="list" allowBlank="1" showInputMessage="1" showErrorMessage="1" sqref="CG25" xr:uid="{4FADE4E4-6B20-4DEA-813D-61CCF3EE0931}">
      <formula1>INDIRECT($CC$25)</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5FCBBA1D2B3DB4281E0D46683164C59" ma:contentTypeVersion="10" ma:contentTypeDescription="Creare un nuovo documento." ma:contentTypeScope="" ma:versionID="b3fb38400b428b1503aa08311cd2112c">
  <xsd:schema xmlns:xsd="http://www.w3.org/2001/XMLSchema" xmlns:xs="http://www.w3.org/2001/XMLSchema" xmlns:p="http://schemas.microsoft.com/office/2006/metadata/properties" xmlns:ns2="c4943760-71bf-48c8-a9a1-2025205378a5" xmlns:ns3="19f42d3e-48e0-444b-a33a-502b982cedf9" targetNamespace="http://schemas.microsoft.com/office/2006/metadata/properties" ma:root="true" ma:fieldsID="b33c2ba097d049edb5fa15b54f2afecc" ns2:_="" ns3:_="">
    <xsd:import namespace="c4943760-71bf-48c8-a9a1-2025205378a5"/>
    <xsd:import namespace="19f42d3e-48e0-444b-a33a-502b982ced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43760-71bf-48c8-a9a1-2025205378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7286b6b2-c72c-46b9-90f5-a8990622a00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f42d3e-48e0-444b-a33a-502b982cedf9"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14" nillable="true" ma:displayName="Taxonomy Catch All Column" ma:hidden="true" ma:list="{37606dc0-bbe4-4436-bd32-912be7cc3b2e}" ma:internalName="TaxCatchAll" ma:showField="CatchAllData" ma:web="19f42d3e-48e0-444b-a33a-502b982ced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9f42d3e-48e0-444b-a33a-502b982cedf9" xsi:nil="true"/>
    <lcf76f155ced4ddcb4097134ff3c332f xmlns="c4943760-71bf-48c8-a9a1-2025205378a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C549DE-57C6-4368-BA36-EE73BC888F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43760-71bf-48c8-a9a1-2025205378a5"/>
    <ds:schemaRef ds:uri="19f42d3e-48e0-444b-a33a-502b982ce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144C44-E7B2-4161-9315-7DD3EB1956E8}">
  <ds:schemaRefs>
    <ds:schemaRef ds:uri="http://schemas.microsoft.com/office/2006/metadata/properties"/>
    <ds:schemaRef ds:uri="http://schemas.microsoft.com/office/infopath/2007/PartnerControls"/>
    <ds:schemaRef ds:uri="19f42d3e-48e0-444b-a33a-502b982cedf9"/>
    <ds:schemaRef ds:uri="c4943760-71bf-48c8-a9a1-2025205378a5"/>
  </ds:schemaRefs>
</ds:datastoreItem>
</file>

<file path=customXml/itemProps3.xml><?xml version="1.0" encoding="utf-8"?>
<ds:datastoreItem xmlns:ds="http://schemas.openxmlformats.org/officeDocument/2006/customXml" ds:itemID="{071EB23E-C269-4F7B-9720-8550CE4C49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65</vt:i4>
      </vt:variant>
    </vt:vector>
  </HeadingPairs>
  <TitlesOfParts>
    <vt:vector size="74" baseType="lpstr">
      <vt:lpstr>Dati riepilogativi</vt:lpstr>
      <vt:lpstr>Fonti-Impieghi</vt:lpstr>
      <vt:lpstr>SP-CE-RF</vt:lpstr>
      <vt:lpstr>Gestione nomi</vt:lpstr>
      <vt:lpstr>Calcolo contributo CAPO II</vt:lpstr>
      <vt:lpstr>Dettaglio Investimento</vt:lpstr>
      <vt:lpstr>FONTI - IMPIEGHI</vt:lpstr>
      <vt:lpstr>STORICO - PROSPETTICO</vt:lpstr>
      <vt:lpstr>Comuni_107_3_C</vt:lpstr>
      <vt:lpstr>Abruzzo</vt:lpstr>
      <vt:lpstr>Ancona</vt:lpstr>
      <vt:lpstr>Arezzo</vt:lpstr>
      <vt:lpstr>Ascoli_Piceno</vt:lpstr>
      <vt:lpstr>Belluno</vt:lpstr>
      <vt:lpstr>Biella</vt:lpstr>
      <vt:lpstr>CAPOII_Att</vt:lpstr>
      <vt:lpstr>CAPOIII</vt:lpstr>
      <vt:lpstr>CapoIII_ATT</vt:lpstr>
      <vt:lpstr>Chieti</vt:lpstr>
      <vt:lpstr>Como</vt:lpstr>
      <vt:lpstr>Cremona</vt:lpstr>
      <vt:lpstr>Emilia_Romagna</vt:lpstr>
      <vt:lpstr>Fermo</vt:lpstr>
      <vt:lpstr>Ferrara</vt:lpstr>
      <vt:lpstr>Forma_societaria</vt:lpstr>
      <vt:lpstr>Friuli_Venezia_Giulia</vt:lpstr>
      <vt:lpstr>Frosinone</vt:lpstr>
      <vt:lpstr>Genova</vt:lpstr>
      <vt:lpstr>Gorizia</vt:lpstr>
      <vt:lpstr>Grosseto</vt:lpstr>
      <vt:lpstr>Imperia</vt:lpstr>
      <vt:lpstr>L_Aquila</vt:lpstr>
      <vt:lpstr>La_Spezia</vt:lpstr>
      <vt:lpstr>Latina</vt:lpstr>
      <vt:lpstr>Lazio</vt:lpstr>
      <vt:lpstr>Liguria</vt:lpstr>
      <vt:lpstr>Livorno</vt:lpstr>
      <vt:lpstr>LOCALIZZAZIONE</vt:lpstr>
      <vt:lpstr>Lodi</vt:lpstr>
      <vt:lpstr>Lombardia</vt:lpstr>
      <vt:lpstr>Macerata</vt:lpstr>
      <vt:lpstr>Macrocategoria</vt:lpstr>
      <vt:lpstr>MacrocategoriaCapoII</vt:lpstr>
      <vt:lpstr>Mantova</vt:lpstr>
      <vt:lpstr>Marche</vt:lpstr>
      <vt:lpstr>Massa_Carrara</vt:lpstr>
      <vt:lpstr>Pavia</vt:lpstr>
      <vt:lpstr>Perugia</vt:lpstr>
      <vt:lpstr>Pesaro_e_Urbino</vt:lpstr>
      <vt:lpstr>Pescara</vt:lpstr>
      <vt:lpstr>Piacenza</vt:lpstr>
      <vt:lpstr>Piemonte</vt:lpstr>
      <vt:lpstr>Pisa</vt:lpstr>
      <vt:lpstr>Pistoia</vt:lpstr>
      <vt:lpstr>Pordenone</vt:lpstr>
      <vt:lpstr>REGIONE</vt:lpstr>
      <vt:lpstr>Rieti</vt:lpstr>
      <vt:lpstr>Roma</vt:lpstr>
      <vt:lpstr>Rovigo</vt:lpstr>
      <vt:lpstr>Savona</vt:lpstr>
      <vt:lpstr>Sondrio</vt:lpstr>
      <vt:lpstr>Teramo</vt:lpstr>
      <vt:lpstr>Terni</vt:lpstr>
      <vt:lpstr>Tipologie_erogazioni</vt:lpstr>
      <vt:lpstr>Torino</vt:lpstr>
      <vt:lpstr>Toscana</vt:lpstr>
      <vt:lpstr>Udine</vt:lpstr>
      <vt:lpstr>Umbria</vt:lpstr>
      <vt:lpstr>Valle_d_Aosta</vt:lpstr>
      <vt:lpstr>Valle_d_Aosta_Vallée_d_Aoste</vt:lpstr>
      <vt:lpstr>Veneto</vt:lpstr>
      <vt:lpstr>Venezia</vt:lpstr>
      <vt:lpstr>Vercelli</vt:lpstr>
      <vt:lpstr>Viterbo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"Matteo Crebelli" &lt;matteo.crebelli@gmail.com&gt;</dc:creator>
  <cp:keywords/>
  <dc:description/>
  <cp:lastModifiedBy>Di Fabio Alessia</cp:lastModifiedBy>
  <cp:revision/>
  <dcterms:created xsi:type="dcterms:W3CDTF">2021-05-31T08:56:39Z</dcterms:created>
  <dcterms:modified xsi:type="dcterms:W3CDTF">2022-10-11T06:49:34Z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0x01010075FCBBA1D2B3DB4281E0D46683164C59</vt:lpwstr>
  </property>
</Properties>
</file>